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85" windowWidth="15120" windowHeight="7530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неделя'!$5:$7</definedName>
    <definedName name="_xlnm.Print_Titles" localSheetId="1">'5-6 дневная  с селом'!$A:$B,'5-6 дневная  с селом'!$5:$7</definedName>
    <definedName name="_xlnm.Print_Area" localSheetId="0">'5-6 дневная  неделя'!$A$1:$L$52</definedName>
    <definedName name="_xlnm.Print_Area" localSheetId="1">'5-6 дневная  с селом'!$A$1:$L$54</definedName>
  </definedNames>
  <calcPr calcId="145621"/>
</workbook>
</file>

<file path=xl/calcChain.xml><?xml version="1.0" encoding="utf-8"?>
<calcChain xmlns="http://schemas.openxmlformats.org/spreadsheetml/2006/main">
  <c r="K54" i="6" l="1"/>
  <c r="L54" i="6"/>
  <c r="L52" i="1"/>
  <c r="K52" i="1"/>
  <c r="L50" i="6" l="1"/>
  <c r="K50" i="6"/>
  <c r="E27" i="6"/>
  <c r="F27" i="6"/>
  <c r="G27" i="6"/>
  <c r="H27" i="6"/>
  <c r="I27" i="6"/>
  <c r="J27" i="6"/>
  <c r="D27" i="6"/>
  <c r="E26" i="1"/>
  <c r="F26" i="1"/>
  <c r="G26" i="1"/>
  <c r="H26" i="1"/>
  <c r="I26" i="1"/>
  <c r="J26" i="1"/>
  <c r="D26" i="1"/>
  <c r="J11" i="6" l="1"/>
  <c r="I11" i="6"/>
  <c r="H11" i="6"/>
  <c r="G11" i="6"/>
  <c r="F11" i="6"/>
  <c r="E11" i="6"/>
  <c r="D11" i="6"/>
  <c r="J11" i="1"/>
  <c r="I11" i="1"/>
  <c r="H11" i="1"/>
  <c r="G11" i="1"/>
  <c r="F11" i="1"/>
  <c r="E11" i="1"/>
  <c r="D11" i="1"/>
  <c r="K53" i="6" l="1"/>
  <c r="L53" i="6"/>
  <c r="K11" i="1" l="1"/>
  <c r="L11" i="1"/>
  <c r="L25" i="1"/>
  <c r="K25" i="1"/>
  <c r="L24" i="1"/>
  <c r="K24" i="1"/>
  <c r="E15" i="1" l="1"/>
  <c r="F15" i="1"/>
  <c r="G15" i="1"/>
  <c r="H15" i="1"/>
  <c r="I15" i="1"/>
  <c r="J15" i="1"/>
  <c r="D15" i="1"/>
  <c r="E33" i="6"/>
  <c r="F33" i="6"/>
  <c r="G33" i="6"/>
  <c r="H33" i="6"/>
  <c r="I33" i="6"/>
  <c r="J33" i="6"/>
  <c r="D33" i="6"/>
  <c r="D32" i="6"/>
  <c r="E17" i="6"/>
  <c r="F17" i="6"/>
  <c r="G17" i="6"/>
  <c r="H17" i="6"/>
  <c r="I17" i="6"/>
  <c r="J17" i="6"/>
  <c r="E16" i="6"/>
  <c r="F16" i="6"/>
  <c r="G16" i="6"/>
  <c r="H16" i="6"/>
  <c r="I16" i="6"/>
  <c r="J16" i="6"/>
  <c r="D17" i="6"/>
  <c r="D16" i="6"/>
  <c r="E31" i="1"/>
  <c r="F31" i="1"/>
  <c r="G31" i="1"/>
  <c r="H31" i="1"/>
  <c r="I31" i="1"/>
  <c r="J31" i="1"/>
  <c r="D31" i="1"/>
  <c r="E30" i="1"/>
  <c r="F30" i="1"/>
  <c r="G30" i="1"/>
  <c r="H30" i="1"/>
  <c r="I30" i="1"/>
  <c r="J30" i="1"/>
  <c r="D30" i="1"/>
  <c r="E16" i="1"/>
  <c r="F16" i="1"/>
  <c r="G16" i="1"/>
  <c r="H16" i="1"/>
  <c r="I16" i="1"/>
  <c r="J16" i="1"/>
  <c r="D16" i="1"/>
  <c r="L10" i="1" l="1"/>
  <c r="L9" i="1"/>
  <c r="K9" i="1"/>
  <c r="K33" i="6" l="1"/>
  <c r="L33" i="6"/>
  <c r="K17" i="6"/>
  <c r="L17" i="6"/>
  <c r="K31" i="1"/>
  <c r="L31" i="1"/>
  <c r="F10" i="6" l="1"/>
  <c r="G10" i="6"/>
  <c r="H10" i="6"/>
  <c r="I10" i="6"/>
  <c r="J10" i="6"/>
  <c r="K37" i="6"/>
  <c r="L37" i="6"/>
  <c r="I26" i="6"/>
  <c r="J26" i="6"/>
  <c r="L25" i="6"/>
  <c r="K25" i="6"/>
  <c r="L9" i="6"/>
  <c r="K9" i="6"/>
  <c r="I32" i="6" l="1"/>
  <c r="J32" i="6"/>
  <c r="I28" i="6"/>
  <c r="I29" i="6" s="1"/>
  <c r="I30" i="6"/>
  <c r="J28" i="6"/>
  <c r="J30" i="6"/>
  <c r="J31" i="6" l="1"/>
  <c r="J35" i="6" s="1"/>
  <c r="J36" i="6" s="1"/>
  <c r="J29" i="6"/>
  <c r="J34" i="6"/>
  <c r="I31" i="6"/>
  <c r="I34" i="6" s="1"/>
  <c r="I25" i="1"/>
  <c r="J25" i="1"/>
  <c r="J38" i="6" l="1"/>
  <c r="J39" i="6" s="1"/>
  <c r="I35" i="6"/>
  <c r="I36" i="6" s="1"/>
  <c r="I27" i="1"/>
  <c r="J27" i="1"/>
  <c r="H26" i="6"/>
  <c r="G26" i="6"/>
  <c r="F26" i="6"/>
  <c r="E26" i="6"/>
  <c r="D26" i="6"/>
  <c r="F32" i="6" l="1"/>
  <c r="H32" i="6"/>
  <c r="E32" i="6"/>
  <c r="G32" i="6"/>
  <c r="I38" i="6"/>
  <c r="I39" i="6" s="1"/>
  <c r="J28" i="1"/>
  <c r="I29" i="1"/>
  <c r="K26" i="6"/>
  <c r="L26" i="6"/>
  <c r="J29" i="1"/>
  <c r="I28" i="1"/>
  <c r="I33" i="1" s="1"/>
  <c r="F30" i="6"/>
  <c r="F28" i="6"/>
  <c r="H30" i="6"/>
  <c r="H28" i="6"/>
  <c r="D30" i="6"/>
  <c r="D28" i="6"/>
  <c r="E30" i="6"/>
  <c r="E28" i="6"/>
  <c r="G30" i="6"/>
  <c r="G28" i="6"/>
  <c r="H25" i="1"/>
  <c r="G25" i="1"/>
  <c r="F25" i="1"/>
  <c r="E25" i="1"/>
  <c r="D25" i="1"/>
  <c r="E10" i="6"/>
  <c r="D10" i="6"/>
  <c r="E10" i="1"/>
  <c r="F10" i="1"/>
  <c r="G10" i="1"/>
  <c r="H10" i="1"/>
  <c r="I10" i="1"/>
  <c r="J10" i="1"/>
  <c r="D10" i="1"/>
  <c r="I32" i="1" l="1"/>
  <c r="I34" i="1" s="1"/>
  <c r="J33" i="1"/>
  <c r="J32" i="1"/>
  <c r="J34" i="1" s="1"/>
  <c r="K10" i="1"/>
  <c r="D31" i="6"/>
  <c r="L28" i="6"/>
  <c r="K28" i="6"/>
  <c r="L32" i="6"/>
  <c r="K32" i="6"/>
  <c r="L30" i="6"/>
  <c r="K30" i="6"/>
  <c r="K27" i="6"/>
  <c r="L27" i="6"/>
  <c r="L10" i="6"/>
  <c r="K10" i="6"/>
  <c r="G29" i="6"/>
  <c r="G31" i="6"/>
  <c r="D29" i="6"/>
  <c r="F29" i="6"/>
  <c r="F31" i="6"/>
  <c r="E29" i="6"/>
  <c r="E31" i="6"/>
  <c r="H29" i="6"/>
  <c r="H31" i="6"/>
  <c r="D27" i="1"/>
  <c r="G27" i="1"/>
  <c r="E27" i="1"/>
  <c r="F27" i="1"/>
  <c r="H27" i="1"/>
  <c r="H28" i="1" s="1"/>
  <c r="F28" i="1" l="1"/>
  <c r="I36" i="1"/>
  <c r="J36" i="1"/>
  <c r="J37" i="1" s="1"/>
  <c r="G34" i="6"/>
  <c r="E35" i="6"/>
  <c r="I37" i="1"/>
  <c r="D35" i="6"/>
  <c r="D34" i="6"/>
  <c r="E34" i="6"/>
  <c r="K34" i="6" s="1"/>
  <c r="G35" i="6"/>
  <c r="G36" i="6" s="1"/>
  <c r="F34" i="6"/>
  <c r="H35" i="6"/>
  <c r="H34" i="6"/>
  <c r="F35" i="6"/>
  <c r="L35" i="6" s="1"/>
  <c r="E36" i="6"/>
  <c r="L16" i="1"/>
  <c r="K16" i="1"/>
  <c r="L30" i="1"/>
  <c r="K30" i="1"/>
  <c r="L26" i="1"/>
  <c r="K26" i="1"/>
  <c r="L31" i="6"/>
  <c r="K31" i="6"/>
  <c r="L27" i="1"/>
  <c r="K27" i="1"/>
  <c r="L29" i="6"/>
  <c r="K29" i="6"/>
  <c r="H29" i="1"/>
  <c r="H32" i="1" s="1"/>
  <c r="F29" i="1"/>
  <c r="F33" i="1" s="1"/>
  <c r="E29" i="1"/>
  <c r="G29" i="1"/>
  <c r="D29" i="1"/>
  <c r="E28" i="1"/>
  <c r="G28" i="1"/>
  <c r="D28" i="1"/>
  <c r="G38" i="6" l="1"/>
  <c r="E38" i="6"/>
  <c r="G39" i="6"/>
  <c r="D36" i="6"/>
  <c r="D38" i="6" s="1"/>
  <c r="H36" i="6"/>
  <c r="H38" i="6" s="1"/>
  <c r="F36" i="6"/>
  <c r="D33" i="1"/>
  <c r="E33" i="1"/>
  <c r="G32" i="1"/>
  <c r="F32" i="1"/>
  <c r="F34" i="1" s="1"/>
  <c r="H33" i="1"/>
  <c r="H34" i="1" s="1"/>
  <c r="G33" i="1"/>
  <c r="E32" i="1"/>
  <c r="E34" i="1" s="1"/>
  <c r="D32" i="1"/>
  <c r="L28" i="1"/>
  <c r="K28" i="1"/>
  <c r="K35" i="6"/>
  <c r="L29" i="1"/>
  <c r="K29" i="1"/>
  <c r="L34" i="6"/>
  <c r="L11" i="6"/>
  <c r="K11" i="6"/>
  <c r="F14" i="6"/>
  <c r="J14" i="6"/>
  <c r="H14" i="6"/>
  <c r="G14" i="6"/>
  <c r="E14" i="6"/>
  <c r="D14" i="6"/>
  <c r="I14" i="6"/>
  <c r="F12" i="6"/>
  <c r="F15" i="6" s="1"/>
  <c r="H12" i="6"/>
  <c r="H15" i="6" s="1"/>
  <c r="J12" i="6"/>
  <c r="J15" i="6" s="1"/>
  <c r="D12" i="6"/>
  <c r="E12" i="6"/>
  <c r="E15" i="6" s="1"/>
  <c r="G12" i="6"/>
  <c r="G15" i="6" s="1"/>
  <c r="I12" i="6"/>
  <c r="I15" i="6" s="1"/>
  <c r="H36" i="1" l="1"/>
  <c r="E36" i="1"/>
  <c r="F36" i="1"/>
  <c r="F38" i="6"/>
  <c r="F39" i="6" s="1"/>
  <c r="K36" i="6"/>
  <c r="I13" i="6"/>
  <c r="I19" i="6" s="1"/>
  <c r="L36" i="6"/>
  <c r="E37" i="1"/>
  <c r="G34" i="1"/>
  <c r="J13" i="6"/>
  <c r="J18" i="6" s="1"/>
  <c r="D34" i="1"/>
  <c r="D36" i="1" s="1"/>
  <c r="E13" i="6"/>
  <c r="F13" i="6"/>
  <c r="L33" i="1"/>
  <c r="K33" i="1"/>
  <c r="L32" i="1"/>
  <c r="K32" i="1"/>
  <c r="D39" i="6"/>
  <c r="K38" i="6"/>
  <c r="L14" i="6"/>
  <c r="K14" i="6"/>
  <c r="D13" i="6"/>
  <c r="L12" i="6"/>
  <c r="K12" i="6"/>
  <c r="L16" i="6"/>
  <c r="K16" i="6"/>
  <c r="G13" i="6"/>
  <c r="H13" i="6"/>
  <c r="D15" i="6"/>
  <c r="E39" i="6"/>
  <c r="H39" i="6"/>
  <c r="F37" i="1"/>
  <c r="H37" i="1"/>
  <c r="I12" i="1"/>
  <c r="J12" i="1"/>
  <c r="J19" i="6" l="1"/>
  <c r="J20" i="6" s="1"/>
  <c r="J22" i="6" s="1"/>
  <c r="J23" i="6" s="1"/>
  <c r="G36" i="1"/>
  <c r="G37" i="1" s="1"/>
  <c r="I18" i="6"/>
  <c r="I20" i="6" s="1"/>
  <c r="I22" i="6" s="1"/>
  <c r="E18" i="6"/>
  <c r="G19" i="6"/>
  <c r="F18" i="6"/>
  <c r="H19" i="6"/>
  <c r="D19" i="6"/>
  <c r="E19" i="6"/>
  <c r="G18" i="6"/>
  <c r="F19" i="6"/>
  <c r="H18" i="6"/>
  <c r="D18" i="6"/>
  <c r="I14" i="1"/>
  <c r="J14" i="1"/>
  <c r="L34" i="1"/>
  <c r="K34" i="1"/>
  <c r="L38" i="6"/>
  <c r="L36" i="1"/>
  <c r="K36" i="1"/>
  <c r="L39" i="6"/>
  <c r="K39" i="6"/>
  <c r="L13" i="6"/>
  <c r="K13" i="6"/>
  <c r="L15" i="6"/>
  <c r="K15" i="6"/>
  <c r="D37" i="1"/>
  <c r="J13" i="1"/>
  <c r="J18" i="1" s="1"/>
  <c r="I13" i="1"/>
  <c r="J43" i="6" l="1"/>
  <c r="J45" i="6"/>
  <c r="J41" i="6"/>
  <c r="J47" i="6" s="1"/>
  <c r="J49" i="6" s="1"/>
  <c r="H20" i="6"/>
  <c r="G20" i="6"/>
  <c r="E20" i="6"/>
  <c r="E22" i="6" s="1"/>
  <c r="E23" i="6" s="1"/>
  <c r="D20" i="6"/>
  <c r="D22" i="6" s="1"/>
  <c r="H22" i="6"/>
  <c r="F20" i="6"/>
  <c r="F22" i="6" s="1"/>
  <c r="F23" i="6" s="1"/>
  <c r="G22" i="6"/>
  <c r="G23" i="6" s="1"/>
  <c r="I18" i="1"/>
  <c r="I17" i="1"/>
  <c r="J17" i="1"/>
  <c r="L37" i="1"/>
  <c r="K37" i="1"/>
  <c r="L18" i="6"/>
  <c r="K18" i="6"/>
  <c r="L19" i="6"/>
  <c r="K19" i="6"/>
  <c r="H23" i="6"/>
  <c r="H43" i="6" l="1"/>
  <c r="H45" i="6"/>
  <c r="H41" i="6"/>
  <c r="G45" i="6"/>
  <c r="G41" i="6"/>
  <c r="G43" i="6"/>
  <c r="E45" i="6"/>
  <c r="E41" i="6"/>
  <c r="E43" i="6"/>
  <c r="F43" i="6"/>
  <c r="F45" i="6"/>
  <c r="F41" i="6"/>
  <c r="I19" i="1"/>
  <c r="I21" i="1" s="1"/>
  <c r="G47" i="6"/>
  <c r="G49" i="6" s="1"/>
  <c r="E47" i="6"/>
  <c r="E49" i="6" s="1"/>
  <c r="J19" i="1"/>
  <c r="J21" i="1" s="1"/>
  <c r="L20" i="6"/>
  <c r="K20" i="6"/>
  <c r="D23" i="6"/>
  <c r="H47" i="6"/>
  <c r="H49" i="6" s="1"/>
  <c r="I23" i="6"/>
  <c r="I45" i="6" l="1"/>
  <c r="I41" i="6"/>
  <c r="I43" i="6"/>
  <c r="I47" i="6" s="1"/>
  <c r="I49" i="6" s="1"/>
  <c r="D45" i="6"/>
  <c r="D43" i="6"/>
  <c r="D41" i="6"/>
  <c r="D47" i="6" s="1"/>
  <c r="D49" i="6" s="1"/>
  <c r="F47" i="6"/>
  <c r="F49" i="6" s="1"/>
  <c r="L22" i="6"/>
  <c r="K22" i="6"/>
  <c r="L23" i="6"/>
  <c r="K23" i="6"/>
  <c r="I22" i="1"/>
  <c r="J22" i="1"/>
  <c r="L49" i="6" l="1"/>
  <c r="K49" i="6"/>
  <c r="I43" i="1"/>
  <c r="I41" i="1"/>
  <c r="I39" i="1"/>
  <c r="J43" i="1"/>
  <c r="J41" i="1"/>
  <c r="J39" i="1"/>
  <c r="J45" i="1" s="1"/>
  <c r="J47" i="1" s="1"/>
  <c r="K47" i="6"/>
  <c r="L45" i="6"/>
  <c r="K45" i="6"/>
  <c r="K43" i="6"/>
  <c r="L43" i="6"/>
  <c r="K41" i="6"/>
  <c r="L41" i="6"/>
  <c r="L47" i="6"/>
  <c r="L51" i="6" l="1"/>
  <c r="K51" i="6"/>
  <c r="I45" i="1"/>
  <c r="I47" i="1" s="1"/>
  <c r="G12" i="1" l="1"/>
  <c r="G14" i="1" s="1"/>
  <c r="E12" i="1"/>
  <c r="E14" i="1" s="1"/>
  <c r="H12" i="1"/>
  <c r="H14" i="1" s="1"/>
  <c r="F12" i="1"/>
  <c r="F14" i="1" s="1"/>
  <c r="G13" i="1"/>
  <c r="D12" i="1"/>
  <c r="F13" i="1"/>
  <c r="K12" i="1" l="1"/>
  <c r="H13" i="1"/>
  <c r="H18" i="1" s="1"/>
  <c r="E13" i="1"/>
  <c r="H17" i="1"/>
  <c r="E17" i="1"/>
  <c r="E18" i="1"/>
  <c r="F18" i="1"/>
  <c r="F17" i="1"/>
  <c r="G18" i="1"/>
  <c r="G17" i="1"/>
  <c r="L12" i="1"/>
  <c r="K15" i="1"/>
  <c r="L15" i="1"/>
  <c r="D14" i="1"/>
  <c r="D13" i="1"/>
  <c r="D18" i="1" s="1"/>
  <c r="D17" i="1" l="1"/>
  <c r="E19" i="1"/>
  <c r="E21" i="1" s="1"/>
  <c r="H19" i="1"/>
  <c r="H21" i="1" s="1"/>
  <c r="G19" i="1"/>
  <c r="F19" i="1"/>
  <c r="L14" i="1"/>
  <c r="K14" i="1"/>
  <c r="K13" i="1"/>
  <c r="L13" i="1"/>
  <c r="F21" i="1" l="1"/>
  <c r="F22" i="1" s="1"/>
  <c r="G21" i="1"/>
  <c r="G22" i="1" s="1"/>
  <c r="D19" i="1"/>
  <c r="D21" i="1" s="1"/>
  <c r="E22" i="1"/>
  <c r="G43" i="1" l="1"/>
  <c r="G41" i="1"/>
  <c r="G39" i="1"/>
  <c r="E43" i="1"/>
  <c r="E41" i="1"/>
  <c r="E39" i="1"/>
  <c r="F43" i="1"/>
  <c r="F41" i="1"/>
  <c r="F39" i="1"/>
  <c r="F45" i="1" s="1"/>
  <c r="F47" i="1" s="1"/>
  <c r="G45" i="1"/>
  <c r="G47" i="1" s="1"/>
  <c r="K18" i="1"/>
  <c r="L18" i="1"/>
  <c r="L17" i="1"/>
  <c r="K17" i="1"/>
  <c r="H22" i="1"/>
  <c r="H43" i="1" l="1"/>
  <c r="H41" i="1"/>
  <c r="H39" i="1"/>
  <c r="E45" i="1"/>
  <c r="E47" i="1" s="1"/>
  <c r="K21" i="1"/>
  <c r="L21" i="1"/>
  <c r="L19" i="1"/>
  <c r="K19" i="1"/>
  <c r="D22" i="1"/>
  <c r="D43" i="1" l="1"/>
  <c r="D39" i="1"/>
  <c r="D41" i="1"/>
  <c r="H45" i="1"/>
  <c r="H47" i="1" s="1"/>
  <c r="L22" i="1"/>
  <c r="K22" i="1"/>
  <c r="D45" i="1" l="1"/>
  <c r="D47" i="1" s="1"/>
  <c r="K39" i="1"/>
  <c r="L39" i="1"/>
  <c r="K41" i="1"/>
  <c r="L41" i="1"/>
  <c r="L43" i="1"/>
  <c r="K43" i="1"/>
  <c r="L45" i="1" l="1"/>
  <c r="K45" i="1"/>
  <c r="L47" i="1"/>
  <c r="K47" i="1"/>
  <c r="L48" i="1" l="1"/>
  <c r="K48" i="1"/>
  <c r="K51" i="1" s="1"/>
  <c r="K49" i="1" l="1"/>
  <c r="L49" i="1"/>
  <c r="L51" i="1"/>
</calcChain>
</file>

<file path=xl/sharedStrings.xml><?xml version="1.0" encoding="utf-8"?>
<sst xmlns="http://schemas.openxmlformats.org/spreadsheetml/2006/main" count="194" uniqueCount="50">
  <si>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</si>
  <si>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</si>
  <si>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</si>
  <si>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</si>
  <si>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</si>
  <si>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</si>
  <si>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</si>
  <si>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</si>
  <si>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</si>
  <si>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</si>
  <si>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</si>
  <si>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</si>
  <si>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</si>
  <si>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</si>
  <si>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</si>
  <si>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</si>
  <si>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</si>
  <si>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</si>
  <si>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</si>
  <si>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</si>
  <si>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</si>
  <si>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</si>
  <si>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</si>
  <si>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час</t>
  </si>
  <si>
    <t>1 класс</t>
  </si>
  <si>
    <t>2 класс</t>
  </si>
  <si>
    <t>3 класс</t>
  </si>
  <si>
    <t>4 класс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</si>
  <si>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</si>
  <si>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</si>
  <si>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</si>
  <si>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</si>
  <si>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</si>
  <si>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</si>
  <si>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</si>
  <si>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Приложение №1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</si>
  <si>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</si>
  <si>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Общеобразовательные организации в сельских поселениях-при реализация основных общеобразовательных программ</t>
  </si>
  <si>
    <t>Максимально допустимая недельная нагрузка</t>
  </si>
  <si>
    <t>Надбавка за интенсивность и высокие результаты работы (5,0 % от ФЗП по ставкам заработной платы)</t>
  </si>
  <si>
    <t>Надбавка за качество работы (5,0 % от ФЗП по ставкам заработной платы)</t>
  </si>
  <si>
    <t>6,1 % от ФОТ учителей</t>
  </si>
  <si>
    <t xml:space="preserve">3,8 % от ФОТ учителей </t>
  </si>
  <si>
    <t xml:space="preserve">9,6 % от ФОТ учителей  </t>
  </si>
  <si>
    <t>Итого затраты на оплату труда учителей  при организации внеурочной деятельности:</t>
  </si>
  <si>
    <t>Дополнительно на внеурочную деятельность</t>
  </si>
  <si>
    <t>Размер заработной платы в соответствии со ставкой заработной платы (с учетом индексации)</t>
  </si>
  <si>
    <t>Нормативные затраты, непосредственно связанные с оказанием муниципальной услуги, руб.</t>
  </si>
  <si>
    <t>Базовый норматив на приобретение материальных запасов и иные затраты, непосредственно связанные с оказанием муниципальной услуги,  в соответствии с расчетами Министерства общего и профессинального образования Ростовской области, руб.</t>
  </si>
  <si>
    <t>Общеобразовательные  организации в городских поселениях-при реализация основных общеобразовательных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</si>
</sst>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1" fillId="2" borderId="7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tabSelected="1" view="pageBreakPreview" zoomScale="78" zoomScaleNormal="68" zoomScaleSheetLayoutView="78" workbookViewId="0">
      <pane xSplit="3" ySplit="7" topLeftCell="D47" activePane="bottomRight" state="frozen"/>
      <selection pane="topRight" activeCell="D1" sqref="D1"/>
      <selection pane="bottomLeft" activeCell="A5" sqref="A5"/>
      <selection pane="bottomRight" activeCell="A4" sqref="A4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2.7109375" style="6" customWidth="1"/>
    <col min="6" max="6" width="12.5703125" style="6" customWidth="1"/>
    <col min="7" max="7" width="13" style="6" customWidth="1"/>
    <col min="8" max="8" width="11.7109375" style="6" customWidth="1"/>
    <col min="9" max="9" width="13.42578125" style="6" customWidth="1"/>
    <col min="10" max="10" width="11.7109375" style="6" customWidth="1"/>
    <col min="11" max="11" width="14.42578125" style="6" customWidth="1"/>
    <col min="12" max="12" width="14.7109375" style="6" customWidth="1"/>
    <col min="13" max="16384" width="9.140625" style="6"/>
  </cols>
  <sheetData>
    <row r="2" spans="1:12" s="7" customFormat="1" ht="18.75" x14ac:dyDescent="0.3">
      <c r="K2" s="44" t="s">
        <v>35</v>
      </c>
      <c r="L2" s="44"/>
    </row>
    <row r="3" spans="1:12" s="7" customFormat="1" ht="18.75" x14ac:dyDescent="0.3">
      <c r="A3" s="45" t="s">
        <v>49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5" spans="1:12" ht="15" customHeight="1" x14ac:dyDescent="0.25">
      <c r="A5" s="38" t="s">
        <v>1</v>
      </c>
      <c r="B5" s="43" t="s">
        <v>2</v>
      </c>
      <c r="C5" s="43" t="s">
        <v>3</v>
      </c>
      <c r="D5" s="47" t="s">
        <v>10</v>
      </c>
      <c r="E5" s="49"/>
      <c r="F5" s="49"/>
      <c r="G5" s="49"/>
      <c r="H5" s="49"/>
      <c r="I5" s="49"/>
      <c r="J5" s="49"/>
      <c r="K5" s="8"/>
      <c r="L5" s="9"/>
    </row>
    <row r="6" spans="1:12" ht="15" customHeight="1" x14ac:dyDescent="0.25">
      <c r="A6" s="39"/>
      <c r="B6" s="43"/>
      <c r="C6" s="43"/>
      <c r="D6" s="10" t="s">
        <v>24</v>
      </c>
      <c r="E6" s="47" t="s">
        <v>25</v>
      </c>
      <c r="F6" s="48"/>
      <c r="G6" s="47" t="s">
        <v>26</v>
      </c>
      <c r="H6" s="48"/>
      <c r="I6" s="47" t="s">
        <v>27</v>
      </c>
      <c r="J6" s="48"/>
      <c r="K6" s="46" t="s">
        <v>0</v>
      </c>
      <c r="L6" s="46"/>
    </row>
    <row r="7" spans="1:12" ht="45" x14ac:dyDescent="0.25">
      <c r="A7" s="40"/>
      <c r="B7" s="43"/>
      <c r="C7" s="43"/>
      <c r="D7" s="11" t="s">
        <v>6</v>
      </c>
      <c r="E7" s="11" t="s">
        <v>6</v>
      </c>
      <c r="F7" s="11" t="s">
        <v>7</v>
      </c>
      <c r="G7" s="11" t="s">
        <v>6</v>
      </c>
      <c r="H7" s="11" t="s">
        <v>7</v>
      </c>
      <c r="I7" s="11" t="s">
        <v>6</v>
      </c>
      <c r="J7" s="11" t="s">
        <v>7</v>
      </c>
      <c r="K7" s="11" t="s">
        <v>6</v>
      </c>
      <c r="L7" s="11" t="s">
        <v>7</v>
      </c>
    </row>
    <row r="8" spans="1:12" ht="30" customHeight="1" x14ac:dyDescent="0.25">
      <c r="A8" s="4"/>
      <c r="B8" s="41" t="s">
        <v>9</v>
      </c>
      <c r="C8" s="42"/>
      <c r="D8" s="12"/>
      <c r="E8" s="12"/>
      <c r="F8" s="12"/>
      <c r="G8" s="12"/>
      <c r="H8" s="12"/>
      <c r="I8" s="12"/>
      <c r="J8" s="12"/>
      <c r="K8" s="12"/>
      <c r="L8" s="13"/>
    </row>
    <row r="9" spans="1:12" ht="39.75" customHeight="1" x14ac:dyDescent="0.25">
      <c r="A9" s="4"/>
      <c r="B9" s="27" t="s">
        <v>38</v>
      </c>
      <c r="C9" s="14" t="s">
        <v>23</v>
      </c>
      <c r="D9" s="15">
        <v>21</v>
      </c>
      <c r="E9" s="15">
        <v>23</v>
      </c>
      <c r="F9" s="15">
        <v>26</v>
      </c>
      <c r="G9" s="15">
        <v>23</v>
      </c>
      <c r="H9" s="15">
        <v>26</v>
      </c>
      <c r="I9" s="15">
        <v>23</v>
      </c>
      <c r="J9" s="15">
        <v>26</v>
      </c>
      <c r="K9" s="16">
        <f>D9+E9+G9+I9</f>
        <v>90</v>
      </c>
      <c r="L9" s="16">
        <f>D9+F9+H9+J9</f>
        <v>99</v>
      </c>
    </row>
    <row r="10" spans="1:12" ht="43.5" customHeight="1" x14ac:dyDescent="0.25">
      <c r="A10" s="5"/>
      <c r="B10" s="3" t="s">
        <v>5</v>
      </c>
      <c r="C10" s="5" t="s">
        <v>4</v>
      </c>
      <c r="D10" s="2">
        <f>ROUND(D9/18,2)</f>
        <v>1.17</v>
      </c>
      <c r="E10" s="2">
        <f t="shared" ref="E10:J10" si="0">ROUND(E9/18,2)</f>
        <v>1.28</v>
      </c>
      <c r="F10" s="2">
        <f t="shared" si="0"/>
        <v>1.44</v>
      </c>
      <c r="G10" s="2">
        <f t="shared" si="0"/>
        <v>1.28</v>
      </c>
      <c r="H10" s="2">
        <f t="shared" si="0"/>
        <v>1.44</v>
      </c>
      <c r="I10" s="2">
        <f t="shared" si="0"/>
        <v>1.28</v>
      </c>
      <c r="J10" s="2">
        <f t="shared" si="0"/>
        <v>1.44</v>
      </c>
      <c r="K10" s="2">
        <f>D10+E10+G10+I10</f>
        <v>5.0100000000000007</v>
      </c>
      <c r="L10" s="2">
        <f>D10+F10+H10+J10</f>
        <v>5.49</v>
      </c>
    </row>
    <row r="11" spans="1:12" ht="60" x14ac:dyDescent="0.25">
      <c r="A11" s="31"/>
      <c r="B11" s="3" t="s">
        <v>46</v>
      </c>
      <c r="C11" s="30" t="s">
        <v>8</v>
      </c>
      <c r="D11" s="2">
        <f>ROUND(8992*D10*1.0075,2)</f>
        <v>10599.54</v>
      </c>
      <c r="E11" s="2">
        <f t="shared" ref="E11:J11" si="1">ROUND(8992*E10*1.0075,2)</f>
        <v>11596.08</v>
      </c>
      <c r="F11" s="2">
        <f t="shared" si="1"/>
        <v>13045.59</v>
      </c>
      <c r="G11" s="2">
        <f t="shared" si="1"/>
        <v>11596.08</v>
      </c>
      <c r="H11" s="2">
        <f t="shared" si="1"/>
        <v>13045.59</v>
      </c>
      <c r="I11" s="2">
        <f t="shared" si="1"/>
        <v>11596.08</v>
      </c>
      <c r="J11" s="2">
        <f t="shared" si="1"/>
        <v>13045.59</v>
      </c>
      <c r="K11" s="2">
        <f>D11+E11+G11+I11</f>
        <v>45387.780000000006</v>
      </c>
      <c r="L11" s="2">
        <f>D11+F11+H11+J11</f>
        <v>49736.31</v>
      </c>
    </row>
    <row r="12" spans="1:12" ht="49.5" customHeight="1" x14ac:dyDescent="0.25">
      <c r="A12" s="5"/>
      <c r="B12" s="3" t="s">
        <v>32</v>
      </c>
      <c r="C12" s="5" t="s">
        <v>8</v>
      </c>
      <c r="D12" s="2">
        <f t="shared" ref="D12:H12" si="2">ROUND(D11*0.3,2)</f>
        <v>3179.86</v>
      </c>
      <c r="E12" s="2">
        <f t="shared" si="2"/>
        <v>3478.82</v>
      </c>
      <c r="F12" s="2">
        <f t="shared" si="2"/>
        <v>3913.68</v>
      </c>
      <c r="G12" s="2">
        <f t="shared" si="2"/>
        <v>3478.82</v>
      </c>
      <c r="H12" s="2">
        <f t="shared" si="2"/>
        <v>3913.68</v>
      </c>
      <c r="I12" s="2">
        <f t="shared" ref="I12:J12" si="3">ROUND(I11*0.3,2)</f>
        <v>3478.82</v>
      </c>
      <c r="J12" s="2">
        <f t="shared" si="3"/>
        <v>3913.68</v>
      </c>
      <c r="K12" s="2">
        <f>D12+E12+G12+I12</f>
        <v>13616.32</v>
      </c>
      <c r="L12" s="2">
        <f t="shared" ref="L12:L22" si="4">D12+F12+H12+J12</f>
        <v>14920.9</v>
      </c>
    </row>
    <row r="13" spans="1:12" ht="68.25" customHeight="1" x14ac:dyDescent="0.25">
      <c r="A13" s="4"/>
      <c r="B13" s="3" t="s">
        <v>33</v>
      </c>
      <c r="C13" s="5" t="s">
        <v>8</v>
      </c>
      <c r="D13" s="2">
        <f t="shared" ref="D13:H13" si="5">ROUND((D11+D12)*0.3,2)</f>
        <v>4133.82</v>
      </c>
      <c r="E13" s="2">
        <f t="shared" si="5"/>
        <v>4522.47</v>
      </c>
      <c r="F13" s="2">
        <f t="shared" si="5"/>
        <v>5087.78</v>
      </c>
      <c r="G13" s="2">
        <f t="shared" si="5"/>
        <v>4522.47</v>
      </c>
      <c r="H13" s="2">
        <f t="shared" si="5"/>
        <v>5087.78</v>
      </c>
      <c r="I13" s="2">
        <f t="shared" ref="I13:J13" si="6">ROUND((I11+I12)*0.3,2)</f>
        <v>4522.47</v>
      </c>
      <c r="J13" s="2">
        <f t="shared" si="6"/>
        <v>5087.78</v>
      </c>
      <c r="K13" s="2">
        <f t="shared" ref="K13:K22" si="7">D13+E13+G13+I13</f>
        <v>17701.230000000003</v>
      </c>
      <c r="L13" s="2">
        <f t="shared" si="4"/>
        <v>19397.159999999996</v>
      </c>
    </row>
    <row r="14" spans="1:12" ht="45" x14ac:dyDescent="0.25">
      <c r="A14" s="5"/>
      <c r="B14" s="3" t="s">
        <v>11</v>
      </c>
      <c r="C14" s="5" t="s">
        <v>8</v>
      </c>
      <c r="D14" s="2">
        <f>ROUND((D11+D12)*0.2,2)</f>
        <v>2755.88</v>
      </c>
      <c r="E14" s="2">
        <f t="shared" ref="E14:J14" si="8">ROUND((E11+E12)*0.2,2)</f>
        <v>3014.98</v>
      </c>
      <c r="F14" s="2">
        <f t="shared" si="8"/>
        <v>3391.85</v>
      </c>
      <c r="G14" s="2">
        <f t="shared" si="8"/>
        <v>3014.98</v>
      </c>
      <c r="H14" s="2">
        <f t="shared" si="8"/>
        <v>3391.85</v>
      </c>
      <c r="I14" s="2">
        <f t="shared" si="8"/>
        <v>3014.98</v>
      </c>
      <c r="J14" s="2">
        <f t="shared" si="8"/>
        <v>3391.85</v>
      </c>
      <c r="K14" s="2">
        <f t="shared" si="7"/>
        <v>11800.82</v>
      </c>
      <c r="L14" s="2">
        <f t="shared" si="4"/>
        <v>12931.43</v>
      </c>
    </row>
    <row r="15" spans="1:12" ht="65.25" customHeight="1" x14ac:dyDescent="0.25">
      <c r="A15" s="4"/>
      <c r="B15" s="3" t="s">
        <v>39</v>
      </c>
      <c r="C15" s="5" t="s">
        <v>8</v>
      </c>
      <c r="D15" s="2">
        <f>ROUND(D11*0.05,2)</f>
        <v>529.98</v>
      </c>
      <c r="E15" s="2">
        <f t="shared" ref="E15:J15" si="9">ROUND(E11*0.05,2)</f>
        <v>579.79999999999995</v>
      </c>
      <c r="F15" s="2">
        <f t="shared" si="9"/>
        <v>652.28</v>
      </c>
      <c r="G15" s="2">
        <f t="shared" si="9"/>
        <v>579.79999999999995</v>
      </c>
      <c r="H15" s="2">
        <f t="shared" si="9"/>
        <v>652.28</v>
      </c>
      <c r="I15" s="2">
        <f t="shared" si="9"/>
        <v>579.79999999999995</v>
      </c>
      <c r="J15" s="2">
        <f t="shared" si="9"/>
        <v>652.28</v>
      </c>
      <c r="K15" s="2">
        <f t="shared" si="7"/>
        <v>2269.38</v>
      </c>
      <c r="L15" s="2">
        <f t="shared" si="4"/>
        <v>2486.8199999999997</v>
      </c>
    </row>
    <row r="16" spans="1:12" ht="44.25" customHeight="1" x14ac:dyDescent="0.25">
      <c r="A16" s="4"/>
      <c r="B16" s="3" t="s">
        <v>40</v>
      </c>
      <c r="C16" s="5" t="s">
        <v>8</v>
      </c>
      <c r="D16" s="2">
        <f>ROUND(D11*0.05,2)</f>
        <v>529.98</v>
      </c>
      <c r="E16" s="2">
        <f t="shared" ref="E16:J16" si="10">ROUND(E11*0.05,2)</f>
        <v>579.79999999999995</v>
      </c>
      <c r="F16" s="2">
        <f t="shared" si="10"/>
        <v>652.28</v>
      </c>
      <c r="G16" s="2">
        <f t="shared" si="10"/>
        <v>579.79999999999995</v>
      </c>
      <c r="H16" s="2">
        <f t="shared" si="10"/>
        <v>652.28</v>
      </c>
      <c r="I16" s="2">
        <f t="shared" si="10"/>
        <v>579.79999999999995</v>
      </c>
      <c r="J16" s="2">
        <f t="shared" si="10"/>
        <v>652.28</v>
      </c>
      <c r="K16" s="2">
        <f t="shared" ref="K16" si="11">D16+E16+G16+I16</f>
        <v>2269.38</v>
      </c>
      <c r="L16" s="2">
        <f t="shared" ref="L16" si="12">D16+F16+H16+J16</f>
        <v>2486.8199999999997</v>
      </c>
    </row>
    <row r="17" spans="1:12" x14ac:dyDescent="0.25">
      <c r="A17" s="5"/>
      <c r="B17" s="17" t="s">
        <v>12</v>
      </c>
      <c r="C17" s="5" t="s">
        <v>8</v>
      </c>
      <c r="D17" s="2">
        <f>ROUND((D11+D12+D13+D14+D15+D16)*0.05,2)</f>
        <v>1086.45</v>
      </c>
      <c r="E17" s="2">
        <f t="shared" ref="E17:J17" si="13">ROUND((E11+E12+E13+E14+E15+E16)*0.05,2)</f>
        <v>1188.5999999999999</v>
      </c>
      <c r="F17" s="2">
        <f t="shared" si="13"/>
        <v>1337.17</v>
      </c>
      <c r="G17" s="2">
        <f t="shared" si="13"/>
        <v>1188.5999999999999</v>
      </c>
      <c r="H17" s="2">
        <f t="shared" si="13"/>
        <v>1337.17</v>
      </c>
      <c r="I17" s="2">
        <f t="shared" si="13"/>
        <v>1188.5999999999999</v>
      </c>
      <c r="J17" s="2">
        <f t="shared" si="13"/>
        <v>1337.17</v>
      </c>
      <c r="K17" s="2">
        <f t="shared" si="7"/>
        <v>4652.25</v>
      </c>
      <c r="L17" s="2">
        <f t="shared" si="4"/>
        <v>5097.96</v>
      </c>
    </row>
    <row r="18" spans="1:12" x14ac:dyDescent="0.25">
      <c r="A18" s="4"/>
      <c r="B18" s="17" t="s">
        <v>13</v>
      </c>
      <c r="C18" s="5" t="s">
        <v>8</v>
      </c>
      <c r="D18" s="5">
        <f>ROUND((D11+D12+D13+D14+D15+D16)*0.01,2)</f>
        <v>217.29</v>
      </c>
      <c r="E18" s="5">
        <f t="shared" ref="E18:J18" si="14">ROUND((E11+E12+E13+E14+E15+E16)*0.01,2)</f>
        <v>237.72</v>
      </c>
      <c r="F18" s="5">
        <f t="shared" si="14"/>
        <v>267.43</v>
      </c>
      <c r="G18" s="5">
        <f t="shared" si="14"/>
        <v>237.72</v>
      </c>
      <c r="H18" s="5">
        <f t="shared" si="14"/>
        <v>267.43</v>
      </c>
      <c r="I18" s="5">
        <f t="shared" si="14"/>
        <v>237.72</v>
      </c>
      <c r="J18" s="5">
        <f t="shared" si="14"/>
        <v>267.43</v>
      </c>
      <c r="K18" s="2">
        <f t="shared" si="7"/>
        <v>930.45</v>
      </c>
      <c r="L18" s="2">
        <f t="shared" si="4"/>
        <v>1019.5800000000002</v>
      </c>
    </row>
    <row r="19" spans="1:12" ht="31.5" customHeight="1" x14ac:dyDescent="0.25">
      <c r="A19" s="5"/>
      <c r="B19" s="3" t="s">
        <v>17</v>
      </c>
      <c r="C19" s="5" t="s">
        <v>8</v>
      </c>
      <c r="D19" s="1">
        <f>ROUND((D11+D12+D13+D14+D15+D16+D17+D18)*0.302,2)</f>
        <v>6955.91</v>
      </c>
      <c r="E19" s="1">
        <f t="shared" ref="E19:J19" si="15">ROUND((E11+E12+E13+E14+E15+E16+E17+E18)*0.302,2)</f>
        <v>7609.88</v>
      </c>
      <c r="F19" s="1">
        <f t="shared" si="15"/>
        <v>8561.11</v>
      </c>
      <c r="G19" s="1">
        <f t="shared" si="15"/>
        <v>7609.88</v>
      </c>
      <c r="H19" s="1">
        <f t="shared" si="15"/>
        <v>8561.11</v>
      </c>
      <c r="I19" s="1">
        <f t="shared" si="15"/>
        <v>7609.88</v>
      </c>
      <c r="J19" s="1">
        <f t="shared" si="15"/>
        <v>8561.11</v>
      </c>
      <c r="K19" s="2">
        <f t="shared" si="7"/>
        <v>29785.550000000003</v>
      </c>
      <c r="L19" s="2">
        <f t="shared" si="4"/>
        <v>32639.24</v>
      </c>
    </row>
    <row r="20" spans="1:12" ht="30" x14ac:dyDescent="0.25">
      <c r="A20" s="5"/>
      <c r="B20" s="3" t="s">
        <v>14</v>
      </c>
      <c r="C20" s="5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5"/>
      <c r="B21" s="18" t="s">
        <v>15</v>
      </c>
      <c r="C21" s="5" t="s">
        <v>8</v>
      </c>
      <c r="D21" s="2">
        <f>D11+D12+D13+D14+D15+D16+D17+D18+D19</f>
        <v>29988.710000000003</v>
      </c>
      <c r="E21" s="2">
        <f t="shared" ref="E21:J21" si="16">E11+E12+E13+E14+E15+E16+E17+E18+E19</f>
        <v>32808.149999999994</v>
      </c>
      <c r="F21" s="2">
        <f t="shared" si="16"/>
        <v>36909.17</v>
      </c>
      <c r="G21" s="2">
        <f t="shared" si="16"/>
        <v>32808.149999999994</v>
      </c>
      <c r="H21" s="2">
        <f t="shared" si="16"/>
        <v>36909.17</v>
      </c>
      <c r="I21" s="2">
        <f t="shared" si="16"/>
        <v>32808.149999999994</v>
      </c>
      <c r="J21" s="2">
        <f t="shared" si="16"/>
        <v>36909.17</v>
      </c>
      <c r="K21" s="2">
        <f t="shared" si="7"/>
        <v>128413.15999999999</v>
      </c>
      <c r="L21" s="2">
        <f t="shared" si="4"/>
        <v>140716.22</v>
      </c>
    </row>
    <row r="22" spans="1:12" x14ac:dyDescent="0.25">
      <c r="A22" s="17"/>
      <c r="B22" s="18" t="s">
        <v>16</v>
      </c>
      <c r="C22" s="5" t="s">
        <v>8</v>
      </c>
      <c r="D22" s="2">
        <f t="shared" ref="D22:H22" si="17">ROUND(D21*12,2)</f>
        <v>359864.52</v>
      </c>
      <c r="E22" s="2">
        <f t="shared" si="17"/>
        <v>393697.8</v>
      </c>
      <c r="F22" s="2">
        <f t="shared" si="17"/>
        <v>442910.04</v>
      </c>
      <c r="G22" s="2">
        <f t="shared" si="17"/>
        <v>393697.8</v>
      </c>
      <c r="H22" s="2">
        <f t="shared" si="17"/>
        <v>442910.04</v>
      </c>
      <c r="I22" s="2">
        <f t="shared" ref="I22:J22" si="18">ROUND(I21*12,2)</f>
        <v>393697.8</v>
      </c>
      <c r="J22" s="2">
        <f t="shared" si="18"/>
        <v>442910.04</v>
      </c>
      <c r="K22" s="2">
        <f t="shared" si="7"/>
        <v>1540957.9200000002</v>
      </c>
      <c r="L22" s="2">
        <f t="shared" si="4"/>
        <v>1688594.6400000001</v>
      </c>
    </row>
    <row r="23" spans="1:12" ht="47.25" x14ac:dyDescent="0.25">
      <c r="A23" s="17"/>
      <c r="B23" s="19" t="s">
        <v>45</v>
      </c>
      <c r="C23" s="20"/>
      <c r="D23" s="2"/>
      <c r="E23" s="2"/>
      <c r="F23" s="2"/>
      <c r="G23" s="2"/>
      <c r="H23" s="2"/>
      <c r="I23" s="2"/>
      <c r="J23" s="2"/>
      <c r="K23" s="2"/>
      <c r="L23" s="2"/>
    </row>
    <row r="24" spans="1:12" ht="40.5" customHeight="1" x14ac:dyDescent="0.25">
      <c r="A24" s="4"/>
      <c r="B24" s="27" t="s">
        <v>38</v>
      </c>
      <c r="C24" s="14" t="s">
        <v>23</v>
      </c>
      <c r="D24" s="16">
        <v>10</v>
      </c>
      <c r="E24" s="16">
        <v>10</v>
      </c>
      <c r="F24" s="16">
        <v>10</v>
      </c>
      <c r="G24" s="16">
        <v>10</v>
      </c>
      <c r="H24" s="16">
        <v>10</v>
      </c>
      <c r="I24" s="16">
        <v>10</v>
      </c>
      <c r="J24" s="16">
        <v>10</v>
      </c>
      <c r="K24" s="16">
        <f>D24+E24+G24+I24</f>
        <v>40</v>
      </c>
      <c r="L24" s="16">
        <f>E24+F24+H24+J24</f>
        <v>40</v>
      </c>
    </row>
    <row r="25" spans="1:12" ht="45" x14ac:dyDescent="0.25">
      <c r="A25" s="5"/>
      <c r="B25" s="3" t="s">
        <v>5</v>
      </c>
      <c r="C25" s="5" t="s">
        <v>4</v>
      </c>
      <c r="D25" s="2">
        <f>ROUND(D24/18,2)</f>
        <v>0.56000000000000005</v>
      </c>
      <c r="E25" s="2">
        <f t="shared" ref="E25:J25" si="19">ROUND(E24/18,2)</f>
        <v>0.56000000000000005</v>
      </c>
      <c r="F25" s="2">
        <f t="shared" si="19"/>
        <v>0.56000000000000005</v>
      </c>
      <c r="G25" s="2">
        <f t="shared" si="19"/>
        <v>0.56000000000000005</v>
      </c>
      <c r="H25" s="2">
        <f t="shared" si="19"/>
        <v>0.56000000000000005</v>
      </c>
      <c r="I25" s="2">
        <f t="shared" si="19"/>
        <v>0.56000000000000005</v>
      </c>
      <c r="J25" s="2">
        <f t="shared" si="19"/>
        <v>0.56000000000000005</v>
      </c>
      <c r="K25" s="2">
        <f>D25+E25+G25+I25</f>
        <v>2.2400000000000002</v>
      </c>
      <c r="L25" s="2">
        <f>D25+F25+H25+J25</f>
        <v>2.2400000000000002</v>
      </c>
    </row>
    <row r="26" spans="1:12" ht="60" x14ac:dyDescent="0.25">
      <c r="A26" s="5"/>
      <c r="B26" s="3" t="s">
        <v>46</v>
      </c>
      <c r="C26" s="5" t="s">
        <v>8</v>
      </c>
      <c r="D26" s="2">
        <f>ROUND(8992*D25*1.0075,2)</f>
        <v>5073.29</v>
      </c>
      <c r="E26" s="2">
        <f t="shared" ref="E26:J26" si="20">ROUND(8992*E25*1.0075,2)</f>
        <v>5073.29</v>
      </c>
      <c r="F26" s="2">
        <f t="shared" si="20"/>
        <v>5073.29</v>
      </c>
      <c r="G26" s="2">
        <f t="shared" si="20"/>
        <v>5073.29</v>
      </c>
      <c r="H26" s="2">
        <f t="shared" si="20"/>
        <v>5073.29</v>
      </c>
      <c r="I26" s="2">
        <f t="shared" si="20"/>
        <v>5073.29</v>
      </c>
      <c r="J26" s="2">
        <f t="shared" si="20"/>
        <v>5073.29</v>
      </c>
      <c r="K26" s="2">
        <f t="shared" ref="K26:K45" si="21">D26+E26+G26+I26</f>
        <v>20293.16</v>
      </c>
      <c r="L26" s="2">
        <f t="shared" ref="L26:L45" si="22">D26+F26+H26+J26</f>
        <v>20293.16</v>
      </c>
    </row>
    <row r="27" spans="1:12" ht="60" x14ac:dyDescent="0.25">
      <c r="A27" s="5"/>
      <c r="B27" s="3" t="s">
        <v>32</v>
      </c>
      <c r="C27" s="5" t="s">
        <v>8</v>
      </c>
      <c r="D27" s="2">
        <f>ROUND(D26*0.3,2)</f>
        <v>1521.99</v>
      </c>
      <c r="E27" s="2">
        <f t="shared" ref="E27:J27" si="23">ROUND(E26*0.3,2)</f>
        <v>1521.99</v>
      </c>
      <c r="F27" s="2">
        <f t="shared" si="23"/>
        <v>1521.99</v>
      </c>
      <c r="G27" s="2">
        <f t="shared" si="23"/>
        <v>1521.99</v>
      </c>
      <c r="H27" s="2">
        <f t="shared" si="23"/>
        <v>1521.99</v>
      </c>
      <c r="I27" s="2">
        <f t="shared" si="23"/>
        <v>1521.99</v>
      </c>
      <c r="J27" s="2">
        <f t="shared" si="23"/>
        <v>1521.99</v>
      </c>
      <c r="K27" s="2">
        <f t="shared" si="21"/>
        <v>6087.96</v>
      </c>
      <c r="L27" s="2">
        <f t="shared" si="22"/>
        <v>6087.96</v>
      </c>
    </row>
    <row r="28" spans="1:12" ht="70.5" customHeight="1" x14ac:dyDescent="0.25">
      <c r="A28" s="5"/>
      <c r="B28" s="3" t="s">
        <v>33</v>
      </c>
      <c r="C28" s="5" t="s">
        <v>8</v>
      </c>
      <c r="D28" s="2">
        <f>ROUND((D26+D27)*0.3,2)</f>
        <v>1978.58</v>
      </c>
      <c r="E28" s="2">
        <f t="shared" ref="E28:J28" si="24">ROUND((E26+E27)*0.3,2)</f>
        <v>1978.58</v>
      </c>
      <c r="F28" s="2">
        <f t="shared" si="24"/>
        <v>1978.58</v>
      </c>
      <c r="G28" s="2">
        <f t="shared" si="24"/>
        <v>1978.58</v>
      </c>
      <c r="H28" s="2">
        <f t="shared" si="24"/>
        <v>1978.58</v>
      </c>
      <c r="I28" s="2">
        <f t="shared" si="24"/>
        <v>1978.58</v>
      </c>
      <c r="J28" s="2">
        <f t="shared" si="24"/>
        <v>1978.58</v>
      </c>
      <c r="K28" s="2">
        <f t="shared" si="21"/>
        <v>7914.32</v>
      </c>
      <c r="L28" s="2">
        <f t="shared" si="22"/>
        <v>7914.32</v>
      </c>
    </row>
    <row r="29" spans="1:12" ht="45" x14ac:dyDescent="0.25">
      <c r="A29" s="5"/>
      <c r="B29" s="3" t="s">
        <v>11</v>
      </c>
      <c r="C29" s="5" t="s">
        <v>8</v>
      </c>
      <c r="D29" s="2">
        <f>ROUND((D26+D27)*0.2,2)</f>
        <v>1319.06</v>
      </c>
      <c r="E29" s="2">
        <f t="shared" ref="E29:J29" si="25">ROUND((E26+E27)*0.2,2)</f>
        <v>1319.06</v>
      </c>
      <c r="F29" s="2">
        <f t="shared" si="25"/>
        <v>1319.06</v>
      </c>
      <c r="G29" s="2">
        <f t="shared" si="25"/>
        <v>1319.06</v>
      </c>
      <c r="H29" s="2">
        <f t="shared" si="25"/>
        <v>1319.06</v>
      </c>
      <c r="I29" s="2">
        <f t="shared" si="25"/>
        <v>1319.06</v>
      </c>
      <c r="J29" s="2">
        <f t="shared" si="25"/>
        <v>1319.06</v>
      </c>
      <c r="K29" s="2">
        <f t="shared" si="21"/>
        <v>5276.24</v>
      </c>
      <c r="L29" s="2">
        <f t="shared" si="22"/>
        <v>5276.24</v>
      </c>
    </row>
    <row r="30" spans="1:12" ht="60" x14ac:dyDescent="0.25">
      <c r="A30" s="5"/>
      <c r="B30" s="3" t="s">
        <v>39</v>
      </c>
      <c r="C30" s="5" t="s">
        <v>8</v>
      </c>
      <c r="D30" s="2">
        <f>ROUND(D26*0.05,2)</f>
        <v>253.66</v>
      </c>
      <c r="E30" s="2">
        <f t="shared" ref="E30:J30" si="26">ROUND(E26*0.05,2)</f>
        <v>253.66</v>
      </c>
      <c r="F30" s="2">
        <f t="shared" si="26"/>
        <v>253.66</v>
      </c>
      <c r="G30" s="2">
        <f t="shared" si="26"/>
        <v>253.66</v>
      </c>
      <c r="H30" s="2">
        <f t="shared" si="26"/>
        <v>253.66</v>
      </c>
      <c r="I30" s="2">
        <f t="shared" si="26"/>
        <v>253.66</v>
      </c>
      <c r="J30" s="2">
        <f t="shared" si="26"/>
        <v>253.66</v>
      </c>
      <c r="K30" s="2">
        <f t="shared" si="21"/>
        <v>1014.64</v>
      </c>
      <c r="L30" s="2">
        <f t="shared" si="22"/>
        <v>1014.64</v>
      </c>
    </row>
    <row r="31" spans="1:12" ht="49.5" customHeight="1" x14ac:dyDescent="0.25">
      <c r="A31" s="5"/>
      <c r="B31" s="3" t="s">
        <v>40</v>
      </c>
      <c r="C31" s="5" t="s">
        <v>8</v>
      </c>
      <c r="D31" s="2">
        <f>ROUND(D26*0.05,2)</f>
        <v>253.66</v>
      </c>
      <c r="E31" s="2">
        <f t="shared" ref="E31:J31" si="27">ROUND(E26*0.05,2)</f>
        <v>253.66</v>
      </c>
      <c r="F31" s="2">
        <f t="shared" si="27"/>
        <v>253.66</v>
      </c>
      <c r="G31" s="2">
        <f t="shared" si="27"/>
        <v>253.66</v>
      </c>
      <c r="H31" s="2">
        <f t="shared" si="27"/>
        <v>253.66</v>
      </c>
      <c r="I31" s="2">
        <f t="shared" si="27"/>
        <v>253.66</v>
      </c>
      <c r="J31" s="2">
        <f t="shared" si="27"/>
        <v>253.66</v>
      </c>
      <c r="K31" s="2">
        <f t="shared" ref="K31" si="28">D31+E31+G31+I31</f>
        <v>1014.64</v>
      </c>
      <c r="L31" s="2">
        <f t="shared" ref="L31" si="29">D31+F31+H31+J31</f>
        <v>1014.64</v>
      </c>
    </row>
    <row r="32" spans="1:12" x14ac:dyDescent="0.25">
      <c r="A32" s="5"/>
      <c r="B32" s="17" t="s">
        <v>12</v>
      </c>
      <c r="C32" s="5" t="s">
        <v>8</v>
      </c>
      <c r="D32" s="2">
        <f>ROUND((D26+D27+D28+D29+D30+D31)*0.05,2)</f>
        <v>520.01</v>
      </c>
      <c r="E32" s="2">
        <f t="shared" ref="E32:J32" si="30">ROUND((E26+E27+E28+E29+E30+E31)*0.05,2)</f>
        <v>520.01</v>
      </c>
      <c r="F32" s="2">
        <f t="shared" si="30"/>
        <v>520.01</v>
      </c>
      <c r="G32" s="2">
        <f t="shared" si="30"/>
        <v>520.01</v>
      </c>
      <c r="H32" s="2">
        <f t="shared" si="30"/>
        <v>520.01</v>
      </c>
      <c r="I32" s="2">
        <f t="shared" si="30"/>
        <v>520.01</v>
      </c>
      <c r="J32" s="2">
        <f t="shared" si="30"/>
        <v>520.01</v>
      </c>
      <c r="K32" s="2">
        <f t="shared" si="21"/>
        <v>2080.04</v>
      </c>
      <c r="L32" s="2">
        <f t="shared" si="22"/>
        <v>2080.04</v>
      </c>
    </row>
    <row r="33" spans="1:12" x14ac:dyDescent="0.25">
      <c r="A33" s="5"/>
      <c r="B33" s="17" t="s">
        <v>13</v>
      </c>
      <c r="C33" s="5" t="s">
        <v>8</v>
      </c>
      <c r="D33" s="5">
        <f>ROUND((D26+D27+D28+D29+D30+D31)*0.01,2)</f>
        <v>104</v>
      </c>
      <c r="E33" s="5">
        <f t="shared" ref="E33:J33" si="31">ROUND((E26+E27+E28+E29+E30+E31)*0.01,2)</f>
        <v>104</v>
      </c>
      <c r="F33" s="5">
        <f t="shared" si="31"/>
        <v>104</v>
      </c>
      <c r="G33" s="5">
        <f t="shared" si="31"/>
        <v>104</v>
      </c>
      <c r="H33" s="5">
        <f t="shared" si="31"/>
        <v>104</v>
      </c>
      <c r="I33" s="5">
        <f t="shared" si="31"/>
        <v>104</v>
      </c>
      <c r="J33" s="5">
        <f t="shared" si="31"/>
        <v>104</v>
      </c>
      <c r="K33" s="2">
        <f t="shared" si="21"/>
        <v>416</v>
      </c>
      <c r="L33" s="2">
        <f t="shared" si="22"/>
        <v>416</v>
      </c>
    </row>
    <row r="34" spans="1:12" ht="45" x14ac:dyDescent="0.25">
      <c r="A34" s="5"/>
      <c r="B34" s="3" t="s">
        <v>17</v>
      </c>
      <c r="C34" s="5" t="s">
        <v>8</v>
      </c>
      <c r="D34" s="1">
        <f>ROUND((D26+D27+D28+D29+D30+D31+D32+D33)*0.302,2)</f>
        <v>3329.32</v>
      </c>
      <c r="E34" s="1">
        <f t="shared" ref="E34:J34" si="32">ROUND((E26+E27+E28+E29+E30+E31+E32+E33)*0.302,2)</f>
        <v>3329.32</v>
      </c>
      <c r="F34" s="1">
        <f t="shared" si="32"/>
        <v>3329.32</v>
      </c>
      <c r="G34" s="1">
        <f t="shared" si="32"/>
        <v>3329.32</v>
      </c>
      <c r="H34" s="1">
        <f t="shared" si="32"/>
        <v>3329.32</v>
      </c>
      <c r="I34" s="1">
        <f t="shared" si="32"/>
        <v>3329.32</v>
      </c>
      <c r="J34" s="1">
        <f t="shared" si="32"/>
        <v>3329.32</v>
      </c>
      <c r="K34" s="2">
        <f t="shared" si="21"/>
        <v>13317.28</v>
      </c>
      <c r="L34" s="2">
        <f t="shared" si="22"/>
        <v>13317.28</v>
      </c>
    </row>
    <row r="35" spans="1:12" ht="60" x14ac:dyDescent="0.25">
      <c r="A35" s="17"/>
      <c r="B35" s="3" t="s">
        <v>44</v>
      </c>
      <c r="C35" s="5" t="s">
        <v>8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17"/>
      <c r="B36" s="18" t="s">
        <v>15</v>
      </c>
      <c r="C36" s="5" t="s">
        <v>8</v>
      </c>
      <c r="D36" s="2">
        <f>D26+D27+D28+D29+D30+D31+D32+D33+D34+606.25</f>
        <v>14959.82</v>
      </c>
      <c r="E36" s="2">
        <f t="shared" ref="E36:J36" si="33">E26+E27+E28+E29+E30+E31+E32+E33+E34+606.25</f>
        <v>14959.82</v>
      </c>
      <c r="F36" s="2">
        <f t="shared" si="33"/>
        <v>14959.82</v>
      </c>
      <c r="G36" s="2">
        <f t="shared" si="33"/>
        <v>14959.82</v>
      </c>
      <c r="H36" s="2">
        <f t="shared" si="33"/>
        <v>14959.82</v>
      </c>
      <c r="I36" s="2">
        <f t="shared" si="33"/>
        <v>14959.82</v>
      </c>
      <c r="J36" s="2">
        <f t="shared" si="33"/>
        <v>14959.82</v>
      </c>
      <c r="K36" s="2">
        <f t="shared" si="21"/>
        <v>59839.28</v>
      </c>
      <c r="L36" s="2">
        <f t="shared" si="22"/>
        <v>59839.28</v>
      </c>
    </row>
    <row r="37" spans="1:12" x14ac:dyDescent="0.25">
      <c r="A37" s="17"/>
      <c r="B37" s="18" t="s">
        <v>16</v>
      </c>
      <c r="C37" s="5" t="s">
        <v>8</v>
      </c>
      <c r="D37" s="2">
        <f>ROUND(D36*12,2)</f>
        <v>179517.84</v>
      </c>
      <c r="E37" s="2">
        <f t="shared" ref="E37:H37" si="34">ROUND(E36*12,2)</f>
        <v>179517.84</v>
      </c>
      <c r="F37" s="2">
        <f t="shared" si="34"/>
        <v>179517.84</v>
      </c>
      <c r="G37" s="2">
        <f t="shared" si="34"/>
        <v>179517.84</v>
      </c>
      <c r="H37" s="2">
        <f t="shared" si="34"/>
        <v>179517.84</v>
      </c>
      <c r="I37" s="2">
        <f t="shared" ref="I37:J37" si="35">ROUND(I36*12,2)</f>
        <v>179517.84</v>
      </c>
      <c r="J37" s="2">
        <f t="shared" si="35"/>
        <v>179517.84</v>
      </c>
      <c r="K37" s="2">
        <f t="shared" si="21"/>
        <v>718071.36</v>
      </c>
      <c r="L37" s="2">
        <f t="shared" si="22"/>
        <v>718071.36</v>
      </c>
    </row>
    <row r="38" spans="1:12" ht="19.5" customHeight="1" x14ac:dyDescent="0.25">
      <c r="A38" s="17"/>
      <c r="B38" s="36" t="s">
        <v>18</v>
      </c>
      <c r="C38" s="37"/>
      <c r="D38" s="17"/>
      <c r="E38" s="17"/>
      <c r="F38" s="17"/>
      <c r="G38" s="17"/>
      <c r="H38" s="17"/>
      <c r="I38" s="17"/>
      <c r="J38" s="17"/>
      <c r="K38" s="16"/>
      <c r="L38" s="16"/>
    </row>
    <row r="39" spans="1:12" x14ac:dyDescent="0.25">
      <c r="A39" s="17"/>
      <c r="B39" s="3" t="s">
        <v>41</v>
      </c>
      <c r="C39" s="5" t="s">
        <v>8</v>
      </c>
      <c r="D39" s="2">
        <f>ROUND(D22*0.061,2)</f>
        <v>21951.74</v>
      </c>
      <c r="E39" s="2">
        <f t="shared" ref="E39:J39" si="36">ROUND(E22*0.061,2)</f>
        <v>24015.57</v>
      </c>
      <c r="F39" s="2">
        <f t="shared" si="36"/>
        <v>27017.51</v>
      </c>
      <c r="G39" s="2">
        <f t="shared" si="36"/>
        <v>24015.57</v>
      </c>
      <c r="H39" s="2">
        <f t="shared" si="36"/>
        <v>27017.51</v>
      </c>
      <c r="I39" s="2">
        <f t="shared" si="36"/>
        <v>24015.57</v>
      </c>
      <c r="J39" s="2">
        <f t="shared" si="36"/>
        <v>27017.51</v>
      </c>
      <c r="K39" s="2">
        <f t="shared" si="21"/>
        <v>93998.450000000012</v>
      </c>
      <c r="L39" s="2">
        <f t="shared" si="22"/>
        <v>103004.26999999999</v>
      </c>
    </row>
    <row r="40" spans="1:12" ht="66" customHeight="1" x14ac:dyDescent="0.25">
      <c r="A40" s="17"/>
      <c r="B40" s="32" t="s">
        <v>20</v>
      </c>
      <c r="C40" s="33"/>
      <c r="D40" s="2"/>
      <c r="E40" s="2"/>
      <c r="F40" s="2"/>
      <c r="G40" s="2"/>
      <c r="H40" s="2"/>
      <c r="I40" s="2"/>
      <c r="J40" s="2"/>
      <c r="K40" s="2"/>
      <c r="L40" s="2"/>
    </row>
    <row r="41" spans="1:12" ht="45" customHeight="1" x14ac:dyDescent="0.25">
      <c r="A41" s="17"/>
      <c r="B41" s="3" t="s">
        <v>42</v>
      </c>
      <c r="C41" s="5" t="s">
        <v>8</v>
      </c>
      <c r="D41" s="2">
        <f>ROUND(0.038*D22,2)</f>
        <v>13674.85</v>
      </c>
      <c r="E41" s="2">
        <f t="shared" ref="E41:J41" si="37">ROUND(0.038*E22,2)</f>
        <v>14960.52</v>
      </c>
      <c r="F41" s="2">
        <f t="shared" si="37"/>
        <v>16830.580000000002</v>
      </c>
      <c r="G41" s="2">
        <f t="shared" si="37"/>
        <v>14960.52</v>
      </c>
      <c r="H41" s="2">
        <f t="shared" si="37"/>
        <v>16830.580000000002</v>
      </c>
      <c r="I41" s="2">
        <f t="shared" si="37"/>
        <v>14960.52</v>
      </c>
      <c r="J41" s="2">
        <f t="shared" si="37"/>
        <v>16830.580000000002</v>
      </c>
      <c r="K41" s="2">
        <f t="shared" si="21"/>
        <v>58556.41</v>
      </c>
      <c r="L41" s="2">
        <f t="shared" si="22"/>
        <v>64166.590000000004</v>
      </c>
    </row>
    <row r="42" spans="1:12" ht="66.75" customHeight="1" x14ac:dyDescent="0.25">
      <c r="A42" s="17"/>
      <c r="B42" s="32" t="s">
        <v>19</v>
      </c>
      <c r="C42" s="33"/>
      <c r="D42" s="17"/>
      <c r="E42" s="17"/>
      <c r="F42" s="17"/>
      <c r="G42" s="17"/>
      <c r="H42" s="17"/>
      <c r="I42" s="17"/>
      <c r="J42" s="17"/>
      <c r="K42" s="2"/>
      <c r="L42" s="2"/>
    </row>
    <row r="43" spans="1:12" ht="79.5" customHeight="1" x14ac:dyDescent="0.25">
      <c r="A43" s="17"/>
      <c r="B43" s="3" t="s">
        <v>43</v>
      </c>
      <c r="C43" s="5" t="s">
        <v>8</v>
      </c>
      <c r="D43" s="2">
        <f>ROUND(0.096*D22,2)</f>
        <v>34546.99</v>
      </c>
      <c r="E43" s="2">
        <f t="shared" ref="E43:J43" si="38">ROUND(0.096*E22,2)</f>
        <v>37794.99</v>
      </c>
      <c r="F43" s="2">
        <f t="shared" si="38"/>
        <v>42519.360000000001</v>
      </c>
      <c r="G43" s="2">
        <f t="shared" si="38"/>
        <v>37794.99</v>
      </c>
      <c r="H43" s="2">
        <f t="shared" si="38"/>
        <v>42519.360000000001</v>
      </c>
      <c r="I43" s="2">
        <f t="shared" si="38"/>
        <v>37794.99</v>
      </c>
      <c r="J43" s="2">
        <f t="shared" si="38"/>
        <v>42519.360000000001</v>
      </c>
      <c r="K43" s="2">
        <f t="shared" si="21"/>
        <v>147931.96</v>
      </c>
      <c r="L43" s="2">
        <f t="shared" si="22"/>
        <v>162105.07</v>
      </c>
    </row>
    <row r="44" spans="1:12" ht="68.25" customHeight="1" x14ac:dyDescent="0.25">
      <c r="A44" s="17"/>
      <c r="B44" s="32" t="s">
        <v>21</v>
      </c>
      <c r="C44" s="33"/>
      <c r="D44" s="17"/>
      <c r="E44" s="17"/>
      <c r="F44" s="17"/>
      <c r="G44" s="17"/>
      <c r="H44" s="17"/>
      <c r="I44" s="17"/>
      <c r="J44" s="17"/>
      <c r="K44" s="2"/>
      <c r="L44" s="2"/>
    </row>
    <row r="45" spans="1:12" x14ac:dyDescent="0.25">
      <c r="A45" s="17"/>
      <c r="B45" s="17"/>
      <c r="C45" s="5" t="s">
        <v>8</v>
      </c>
      <c r="D45" s="2">
        <f>D22+D39+D41+D43+D37</f>
        <v>609555.93999999994</v>
      </c>
      <c r="E45" s="2">
        <f t="shared" ref="E45:J45" si="39">E22+E39+E41+E43+E37</f>
        <v>649986.72</v>
      </c>
      <c r="F45" s="2">
        <f t="shared" si="39"/>
        <v>708795.33</v>
      </c>
      <c r="G45" s="2">
        <f t="shared" si="39"/>
        <v>649986.72</v>
      </c>
      <c r="H45" s="2">
        <f t="shared" si="39"/>
        <v>708795.33</v>
      </c>
      <c r="I45" s="2">
        <f t="shared" si="39"/>
        <v>649986.72</v>
      </c>
      <c r="J45" s="2">
        <f t="shared" si="39"/>
        <v>708795.33</v>
      </c>
      <c r="K45" s="2">
        <f t="shared" si="21"/>
        <v>2559516.0999999996</v>
      </c>
      <c r="L45" s="2">
        <f t="shared" si="22"/>
        <v>2735941.93</v>
      </c>
    </row>
    <row r="46" spans="1:12" ht="25.5" customHeight="1" x14ac:dyDescent="0.25">
      <c r="A46" s="17"/>
      <c r="B46" s="32" t="s">
        <v>28</v>
      </c>
      <c r="C46" s="33"/>
      <c r="D46" s="16">
        <v>25</v>
      </c>
      <c r="E46" s="16">
        <v>25</v>
      </c>
      <c r="F46" s="16">
        <v>25</v>
      </c>
      <c r="G46" s="16">
        <v>25</v>
      </c>
      <c r="H46" s="16">
        <v>25</v>
      </c>
      <c r="I46" s="16">
        <v>25</v>
      </c>
      <c r="J46" s="16">
        <v>25</v>
      </c>
      <c r="K46" s="16">
        <v>25</v>
      </c>
      <c r="L46" s="16">
        <v>25</v>
      </c>
    </row>
    <row r="47" spans="1:12" ht="33" customHeight="1" x14ac:dyDescent="0.25">
      <c r="A47" s="17"/>
      <c r="B47" s="32" t="s">
        <v>29</v>
      </c>
      <c r="C47" s="33"/>
      <c r="D47" s="16">
        <f>ROUND(D45/D46,0)</f>
        <v>24382</v>
      </c>
      <c r="E47" s="16">
        <f t="shared" ref="E47:J47" si="40">ROUND(E45/E46,0)</f>
        <v>25999</v>
      </c>
      <c r="F47" s="16">
        <f t="shared" si="40"/>
        <v>28352</v>
      </c>
      <c r="G47" s="16">
        <f t="shared" si="40"/>
        <v>25999</v>
      </c>
      <c r="H47" s="16">
        <f t="shared" si="40"/>
        <v>28352</v>
      </c>
      <c r="I47" s="16">
        <f t="shared" si="40"/>
        <v>25999</v>
      </c>
      <c r="J47" s="16">
        <f t="shared" si="40"/>
        <v>28352</v>
      </c>
      <c r="K47" s="16">
        <f>ROUND((D47+E47+G47+I47)/4,0)</f>
        <v>25595</v>
      </c>
      <c r="L47" s="16">
        <f>ROUND((D47+F47+H47+J47)/4,0)</f>
        <v>27360</v>
      </c>
    </row>
    <row r="48" spans="1:12" ht="51.75" customHeight="1" x14ac:dyDescent="0.25">
      <c r="A48" s="17"/>
      <c r="B48" s="32" t="s">
        <v>30</v>
      </c>
      <c r="C48" s="33"/>
      <c r="D48" s="2"/>
      <c r="E48" s="2"/>
      <c r="F48" s="2"/>
      <c r="G48" s="2"/>
      <c r="H48" s="2"/>
      <c r="I48" s="2"/>
      <c r="J48" s="2"/>
      <c r="K48" s="16">
        <f>K47</f>
        <v>25595</v>
      </c>
      <c r="L48" s="16">
        <f>K47</f>
        <v>25595</v>
      </c>
    </row>
    <row r="49" spans="1:12" ht="112.5" customHeight="1" x14ac:dyDescent="0.25">
      <c r="A49" s="17"/>
      <c r="B49" s="34" t="s">
        <v>36</v>
      </c>
      <c r="C49" s="35"/>
      <c r="D49" s="2"/>
      <c r="E49" s="2"/>
      <c r="F49" s="2"/>
      <c r="G49" s="2"/>
      <c r="H49" s="2"/>
      <c r="I49" s="2"/>
      <c r="J49" s="2"/>
      <c r="K49" s="21">
        <f>ROUND(K47/K48,3)</f>
        <v>1</v>
      </c>
      <c r="L49" s="21">
        <f>ROUND(L47/L48,3)</f>
        <v>1.069</v>
      </c>
    </row>
    <row r="50" spans="1:12" ht="120" customHeight="1" x14ac:dyDescent="0.25">
      <c r="A50" s="17"/>
      <c r="B50" s="32" t="s">
        <v>48</v>
      </c>
      <c r="C50" s="33"/>
      <c r="D50" s="16">
        <v>2689</v>
      </c>
      <c r="E50" s="16">
        <v>2689</v>
      </c>
      <c r="F50" s="16">
        <v>2689</v>
      </c>
      <c r="G50" s="16">
        <v>2689</v>
      </c>
      <c r="H50" s="16">
        <v>2689</v>
      </c>
      <c r="I50" s="16">
        <v>2689</v>
      </c>
      <c r="J50" s="16">
        <v>2689</v>
      </c>
      <c r="K50" s="16">
        <v>2689</v>
      </c>
      <c r="L50" s="16">
        <v>2689</v>
      </c>
    </row>
    <row r="51" spans="1:12" ht="49.5" customHeight="1" x14ac:dyDescent="0.25">
      <c r="A51" s="17"/>
      <c r="B51" s="32" t="s">
        <v>31</v>
      </c>
      <c r="C51" s="33"/>
      <c r="D51" s="2"/>
      <c r="E51" s="2"/>
      <c r="F51" s="2"/>
      <c r="G51" s="2"/>
      <c r="H51" s="2"/>
      <c r="I51" s="2"/>
      <c r="J51" s="2"/>
      <c r="K51" s="16">
        <f>K48+K50</f>
        <v>28284</v>
      </c>
      <c r="L51" s="16">
        <f>L48+L50</f>
        <v>28284</v>
      </c>
    </row>
    <row r="52" spans="1:12" ht="57.75" customHeight="1" x14ac:dyDescent="0.25">
      <c r="A52" s="17"/>
      <c r="B52" s="32" t="s">
        <v>47</v>
      </c>
      <c r="C52" s="33"/>
      <c r="D52" s="17"/>
      <c r="E52" s="17"/>
      <c r="F52" s="17"/>
      <c r="G52" s="17"/>
      <c r="H52" s="17"/>
      <c r="I52" s="17"/>
      <c r="J52" s="17"/>
      <c r="K52" s="16">
        <f>K47+K50</f>
        <v>28284</v>
      </c>
      <c r="L52" s="16">
        <f>L47+L50</f>
        <v>30049</v>
      </c>
    </row>
    <row r="53" spans="1:12" x14ac:dyDescent="0.25">
      <c r="D53" s="22"/>
      <c r="E53" s="22"/>
      <c r="F53" s="22"/>
      <c r="G53" s="22"/>
      <c r="H53" s="22"/>
      <c r="I53" s="22"/>
      <c r="J53" s="22"/>
      <c r="K53" s="22"/>
      <c r="L53" s="22"/>
    </row>
    <row r="55" spans="1:12" x14ac:dyDescent="0.25">
      <c r="D55" s="22"/>
      <c r="E55" s="22"/>
      <c r="F55" s="22"/>
      <c r="G55" s="22"/>
      <c r="H55" s="22"/>
      <c r="I55" s="22"/>
      <c r="J55" s="22"/>
      <c r="K55" s="22"/>
      <c r="L55" s="22"/>
    </row>
  </sheetData>
  <mergeCells count="22">
    <mergeCell ref="K2:L2"/>
    <mergeCell ref="A3:L3"/>
    <mergeCell ref="K6:L6"/>
    <mergeCell ref="B40:C40"/>
    <mergeCell ref="I6:J6"/>
    <mergeCell ref="E6:F6"/>
    <mergeCell ref="D5:J5"/>
    <mergeCell ref="G6:H6"/>
    <mergeCell ref="B44:C44"/>
    <mergeCell ref="B42:C42"/>
    <mergeCell ref="B38:C38"/>
    <mergeCell ref="A5:A7"/>
    <mergeCell ref="B8:C8"/>
    <mergeCell ref="C5:C7"/>
    <mergeCell ref="B5:B7"/>
    <mergeCell ref="B52:C52"/>
    <mergeCell ref="B51:C51"/>
    <mergeCell ref="B46:C46"/>
    <mergeCell ref="B47:C47"/>
    <mergeCell ref="B48:C48"/>
    <mergeCell ref="B49:C49"/>
    <mergeCell ref="B50:C50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"/>
  <sheetViews>
    <sheetView view="pageBreakPreview" zoomScale="78" zoomScaleNormal="77" zoomScaleSheetLayoutView="78" workbookViewId="0">
      <pane xSplit="3" ySplit="7" topLeftCell="D47" activePane="bottomRight" state="frozen"/>
      <selection pane="topRight" activeCell="D1" sqref="D1"/>
      <selection pane="bottomLeft" activeCell="A5" sqref="A5"/>
      <selection pane="bottomRight" activeCell="O52" sqref="O52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2.5703125" style="6" customWidth="1"/>
    <col min="7" max="7" width="13" style="6" customWidth="1"/>
    <col min="8" max="8" width="11.7109375" style="6" customWidth="1"/>
    <col min="9" max="9" width="13.42578125" style="6" customWidth="1"/>
    <col min="10" max="10" width="11.7109375" style="6" customWidth="1"/>
    <col min="11" max="11" width="16.42578125" style="6" customWidth="1"/>
    <col min="12" max="12" width="16.85546875" style="6" customWidth="1"/>
    <col min="13" max="13" width="11.28515625" style="6" bestFit="1" customWidth="1"/>
    <col min="14" max="16384" width="9.140625" style="6"/>
  </cols>
  <sheetData>
    <row r="2" spans="1:14" s="7" customFormat="1" ht="18.75" x14ac:dyDescent="0.3">
      <c r="K2" s="44" t="s">
        <v>35</v>
      </c>
      <c r="L2" s="44"/>
    </row>
    <row r="3" spans="1:14" s="7" customFormat="1" ht="18.75" x14ac:dyDescent="0.3">
      <c r="A3" s="45" t="s">
        <v>37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5" spans="1:14" ht="15" customHeight="1" x14ac:dyDescent="0.25">
      <c r="A5" s="38" t="s">
        <v>1</v>
      </c>
      <c r="B5" s="43" t="s">
        <v>2</v>
      </c>
      <c r="C5" s="43" t="s">
        <v>3</v>
      </c>
      <c r="D5" s="47" t="s">
        <v>10</v>
      </c>
      <c r="E5" s="49"/>
      <c r="F5" s="49"/>
      <c r="G5" s="49"/>
      <c r="H5" s="49"/>
      <c r="I5" s="49"/>
      <c r="J5" s="49"/>
      <c r="K5" s="8"/>
      <c r="L5" s="9"/>
    </row>
    <row r="6" spans="1:14" ht="15" customHeight="1" x14ac:dyDescent="0.25">
      <c r="A6" s="39"/>
      <c r="B6" s="43"/>
      <c r="C6" s="43"/>
      <c r="D6" s="10" t="s">
        <v>24</v>
      </c>
      <c r="E6" s="47" t="s">
        <v>25</v>
      </c>
      <c r="F6" s="48"/>
      <c r="G6" s="47" t="s">
        <v>26</v>
      </c>
      <c r="H6" s="48"/>
      <c r="I6" s="47" t="s">
        <v>27</v>
      </c>
      <c r="J6" s="48"/>
      <c r="K6" s="46" t="s">
        <v>0</v>
      </c>
      <c r="L6" s="46"/>
    </row>
    <row r="7" spans="1:14" ht="45" x14ac:dyDescent="0.25">
      <c r="A7" s="40"/>
      <c r="B7" s="43"/>
      <c r="C7" s="43"/>
      <c r="D7" s="11" t="s">
        <v>6</v>
      </c>
      <c r="E7" s="11" t="s">
        <v>6</v>
      </c>
      <c r="F7" s="11" t="s">
        <v>7</v>
      </c>
      <c r="G7" s="11" t="s">
        <v>6</v>
      </c>
      <c r="H7" s="11" t="s">
        <v>7</v>
      </c>
      <c r="I7" s="11" t="s">
        <v>6</v>
      </c>
      <c r="J7" s="11" t="s">
        <v>7</v>
      </c>
      <c r="K7" s="11" t="s">
        <v>6</v>
      </c>
      <c r="L7" s="11" t="s">
        <v>7</v>
      </c>
    </row>
    <row r="8" spans="1:14" ht="30" customHeight="1" x14ac:dyDescent="0.25">
      <c r="A8" s="4"/>
      <c r="B8" s="41" t="s">
        <v>9</v>
      </c>
      <c r="C8" s="42"/>
      <c r="D8" s="12"/>
      <c r="E8" s="12"/>
      <c r="F8" s="12"/>
      <c r="G8" s="12"/>
      <c r="H8" s="12"/>
      <c r="I8" s="12"/>
      <c r="J8" s="12"/>
      <c r="K8" s="12"/>
      <c r="L8" s="13"/>
    </row>
    <row r="9" spans="1:14" ht="30" customHeight="1" x14ac:dyDescent="0.25">
      <c r="A9" s="4">
        <v>1</v>
      </c>
      <c r="B9" s="27" t="s">
        <v>38</v>
      </c>
      <c r="C9" s="14" t="s">
        <v>23</v>
      </c>
      <c r="D9" s="15">
        <v>21</v>
      </c>
      <c r="E9" s="15">
        <v>23</v>
      </c>
      <c r="F9" s="15">
        <v>26</v>
      </c>
      <c r="G9" s="15">
        <v>23</v>
      </c>
      <c r="H9" s="15">
        <v>26</v>
      </c>
      <c r="I9" s="15">
        <v>23</v>
      </c>
      <c r="J9" s="15">
        <v>26</v>
      </c>
      <c r="K9" s="16">
        <f>D9+E9+G9+I9</f>
        <v>90</v>
      </c>
      <c r="L9" s="16">
        <f>D9+F9+H9+J9</f>
        <v>99</v>
      </c>
      <c r="M9" s="22"/>
      <c r="N9" s="22"/>
    </row>
    <row r="10" spans="1:14" ht="43.5" customHeight="1" x14ac:dyDescent="0.25">
      <c r="A10" s="5">
        <v>2</v>
      </c>
      <c r="B10" s="3" t="s">
        <v>22</v>
      </c>
      <c r="C10" s="5" t="s">
        <v>4</v>
      </c>
      <c r="D10" s="5">
        <f>ROUND(D9/18,2)</f>
        <v>1.17</v>
      </c>
      <c r="E10" s="5">
        <f t="shared" ref="E10:J10" si="0">ROUND(E9/18,2)</f>
        <v>1.28</v>
      </c>
      <c r="F10" s="5">
        <f t="shared" si="0"/>
        <v>1.44</v>
      </c>
      <c r="G10" s="5">
        <f t="shared" si="0"/>
        <v>1.28</v>
      </c>
      <c r="H10" s="5">
        <f t="shared" si="0"/>
        <v>1.44</v>
      </c>
      <c r="I10" s="5">
        <f t="shared" si="0"/>
        <v>1.28</v>
      </c>
      <c r="J10" s="5">
        <f t="shared" si="0"/>
        <v>1.44</v>
      </c>
      <c r="K10" s="2">
        <f>D10+E10+G10+I10</f>
        <v>5.0100000000000007</v>
      </c>
      <c r="L10" s="2">
        <f>D10+F10+H10+J10</f>
        <v>5.49</v>
      </c>
      <c r="M10" s="22"/>
      <c r="N10" s="22"/>
    </row>
    <row r="11" spans="1:14" ht="67.5" customHeight="1" x14ac:dyDescent="0.25">
      <c r="A11" s="31">
        <v>3</v>
      </c>
      <c r="B11" s="3" t="s">
        <v>46</v>
      </c>
      <c r="C11" s="30" t="s">
        <v>8</v>
      </c>
      <c r="D11" s="2">
        <f>ROUND(8992*D10*1.0075,2)</f>
        <v>10599.54</v>
      </c>
      <c r="E11" s="2">
        <f t="shared" ref="E11:J11" si="1">ROUND(8992*E10*1.0075,2)</f>
        <v>11596.08</v>
      </c>
      <c r="F11" s="2">
        <f t="shared" si="1"/>
        <v>13045.59</v>
      </c>
      <c r="G11" s="2">
        <f t="shared" si="1"/>
        <v>11596.08</v>
      </c>
      <c r="H11" s="2">
        <f t="shared" si="1"/>
        <v>13045.59</v>
      </c>
      <c r="I11" s="2">
        <f t="shared" si="1"/>
        <v>11596.08</v>
      </c>
      <c r="J11" s="2">
        <f t="shared" si="1"/>
        <v>13045.59</v>
      </c>
      <c r="K11" s="2">
        <f t="shared" ref="K11:K23" si="2">D11+E11+G11+I11</f>
        <v>45387.780000000006</v>
      </c>
      <c r="L11" s="2">
        <f t="shared" ref="L11:L23" si="3">D11+F11+H11+J11</f>
        <v>49736.31</v>
      </c>
      <c r="M11" s="22"/>
      <c r="N11" s="22"/>
    </row>
    <row r="12" spans="1:14" ht="57" customHeight="1" x14ac:dyDescent="0.25">
      <c r="A12" s="5">
        <v>4</v>
      </c>
      <c r="B12" s="3" t="s">
        <v>32</v>
      </c>
      <c r="C12" s="5" t="s">
        <v>8</v>
      </c>
      <c r="D12" s="2">
        <f t="shared" ref="D12:J12" si="4">ROUND(D11*0.3,2)</f>
        <v>3179.86</v>
      </c>
      <c r="E12" s="2">
        <f t="shared" si="4"/>
        <v>3478.82</v>
      </c>
      <c r="F12" s="2">
        <f t="shared" si="4"/>
        <v>3913.68</v>
      </c>
      <c r="G12" s="2">
        <f t="shared" si="4"/>
        <v>3478.82</v>
      </c>
      <c r="H12" s="2">
        <f t="shared" si="4"/>
        <v>3913.68</v>
      </c>
      <c r="I12" s="2">
        <f t="shared" si="4"/>
        <v>3478.82</v>
      </c>
      <c r="J12" s="2">
        <f t="shared" si="4"/>
        <v>3913.68</v>
      </c>
      <c r="K12" s="2">
        <f t="shared" si="2"/>
        <v>13616.32</v>
      </c>
      <c r="L12" s="2">
        <f t="shared" si="3"/>
        <v>14920.9</v>
      </c>
      <c r="M12" s="22"/>
      <c r="N12" s="22"/>
    </row>
    <row r="13" spans="1:14" ht="65.25" customHeight="1" x14ac:dyDescent="0.25">
      <c r="A13" s="4">
        <v>5</v>
      </c>
      <c r="B13" s="3" t="s">
        <v>33</v>
      </c>
      <c r="C13" s="5" t="s">
        <v>8</v>
      </c>
      <c r="D13" s="2">
        <f t="shared" ref="D13:J13" si="5">ROUND((D11+D12)*0.3,2)</f>
        <v>4133.82</v>
      </c>
      <c r="E13" s="2">
        <f t="shared" si="5"/>
        <v>4522.47</v>
      </c>
      <c r="F13" s="2">
        <f t="shared" si="5"/>
        <v>5087.78</v>
      </c>
      <c r="G13" s="2">
        <f t="shared" si="5"/>
        <v>4522.47</v>
      </c>
      <c r="H13" s="2">
        <f t="shared" si="5"/>
        <v>5087.78</v>
      </c>
      <c r="I13" s="2">
        <f t="shared" si="5"/>
        <v>4522.47</v>
      </c>
      <c r="J13" s="2">
        <f t="shared" si="5"/>
        <v>5087.78</v>
      </c>
      <c r="K13" s="2">
        <f t="shared" si="2"/>
        <v>17701.230000000003</v>
      </c>
      <c r="L13" s="2">
        <f t="shared" si="3"/>
        <v>19397.159999999996</v>
      </c>
      <c r="M13" s="22"/>
      <c r="N13" s="22"/>
    </row>
    <row r="14" spans="1:14" ht="48.75" customHeight="1" x14ac:dyDescent="0.25">
      <c r="A14" s="5">
        <v>6</v>
      </c>
      <c r="B14" s="3" t="s">
        <v>34</v>
      </c>
      <c r="C14" s="5" t="s">
        <v>8</v>
      </c>
      <c r="D14" s="2">
        <f t="shared" ref="D14:F14" si="6">ROUND(D11*0.25,2)</f>
        <v>2649.89</v>
      </c>
      <c r="E14" s="2">
        <f t="shared" si="6"/>
        <v>2899.02</v>
      </c>
      <c r="F14" s="2">
        <f t="shared" si="6"/>
        <v>3261.4</v>
      </c>
      <c r="G14" s="2">
        <f>ROUND(G11*0.25,2)</f>
        <v>2899.02</v>
      </c>
      <c r="H14" s="2">
        <f t="shared" ref="H14:J14" si="7">ROUND(H11*0.25,2)</f>
        <v>3261.4</v>
      </c>
      <c r="I14" s="2">
        <f t="shared" si="7"/>
        <v>2899.02</v>
      </c>
      <c r="J14" s="2">
        <f t="shared" si="7"/>
        <v>3261.4</v>
      </c>
      <c r="K14" s="2">
        <f t="shared" si="2"/>
        <v>11346.95</v>
      </c>
      <c r="L14" s="2">
        <f t="shared" si="3"/>
        <v>12434.09</v>
      </c>
      <c r="M14" s="22"/>
      <c r="N14" s="22"/>
    </row>
    <row r="15" spans="1:14" ht="45" x14ac:dyDescent="0.25">
      <c r="A15" s="4">
        <v>7</v>
      </c>
      <c r="B15" s="3" t="s">
        <v>11</v>
      </c>
      <c r="C15" s="5" t="s">
        <v>8</v>
      </c>
      <c r="D15" s="2">
        <f t="shared" ref="D15:J15" si="8">ROUND((D11+D12)*0.2,2)</f>
        <v>2755.88</v>
      </c>
      <c r="E15" s="2">
        <f t="shared" si="8"/>
        <v>3014.98</v>
      </c>
      <c r="F15" s="2">
        <f t="shared" si="8"/>
        <v>3391.85</v>
      </c>
      <c r="G15" s="2">
        <f t="shared" si="8"/>
        <v>3014.98</v>
      </c>
      <c r="H15" s="2">
        <f t="shared" si="8"/>
        <v>3391.85</v>
      </c>
      <c r="I15" s="2">
        <f t="shared" si="8"/>
        <v>3014.98</v>
      </c>
      <c r="J15" s="2">
        <f t="shared" si="8"/>
        <v>3391.85</v>
      </c>
      <c r="K15" s="2">
        <f t="shared" si="2"/>
        <v>11800.82</v>
      </c>
      <c r="L15" s="2">
        <f t="shared" si="3"/>
        <v>12931.43</v>
      </c>
      <c r="M15" s="23"/>
      <c r="N15" s="23"/>
    </row>
    <row r="16" spans="1:14" ht="60" x14ac:dyDescent="0.25">
      <c r="A16" s="5">
        <v>8</v>
      </c>
      <c r="B16" s="3" t="s">
        <v>39</v>
      </c>
      <c r="C16" s="5" t="s">
        <v>8</v>
      </c>
      <c r="D16" s="2">
        <f>ROUND(D11*0.05,2)</f>
        <v>529.98</v>
      </c>
      <c r="E16" s="2">
        <f t="shared" ref="E16:J16" si="9">ROUND(E11*0.05,2)</f>
        <v>579.79999999999995</v>
      </c>
      <c r="F16" s="2">
        <f t="shared" si="9"/>
        <v>652.28</v>
      </c>
      <c r="G16" s="2">
        <f t="shared" si="9"/>
        <v>579.79999999999995</v>
      </c>
      <c r="H16" s="2">
        <f t="shared" si="9"/>
        <v>652.28</v>
      </c>
      <c r="I16" s="2">
        <f t="shared" si="9"/>
        <v>579.79999999999995</v>
      </c>
      <c r="J16" s="2">
        <f t="shared" si="9"/>
        <v>652.28</v>
      </c>
      <c r="K16" s="2">
        <f t="shared" si="2"/>
        <v>2269.38</v>
      </c>
      <c r="L16" s="2">
        <f t="shared" si="3"/>
        <v>2486.8199999999997</v>
      </c>
      <c r="M16" s="23"/>
      <c r="N16" s="23"/>
    </row>
    <row r="17" spans="1:14" ht="45" x14ac:dyDescent="0.25">
      <c r="A17" s="24"/>
      <c r="B17" s="3" t="s">
        <v>40</v>
      </c>
      <c r="C17" s="5" t="s">
        <v>8</v>
      </c>
      <c r="D17" s="2">
        <f>ROUND(D11*0.05,2)</f>
        <v>529.98</v>
      </c>
      <c r="E17" s="2">
        <f t="shared" ref="E17:J17" si="10">ROUND(E11*0.05,2)</f>
        <v>579.79999999999995</v>
      </c>
      <c r="F17" s="2">
        <f t="shared" si="10"/>
        <v>652.28</v>
      </c>
      <c r="G17" s="2">
        <f t="shared" si="10"/>
        <v>579.79999999999995</v>
      </c>
      <c r="H17" s="2">
        <f t="shared" si="10"/>
        <v>652.28</v>
      </c>
      <c r="I17" s="2">
        <f t="shared" si="10"/>
        <v>579.79999999999995</v>
      </c>
      <c r="J17" s="2">
        <f t="shared" si="10"/>
        <v>652.28</v>
      </c>
      <c r="K17" s="2">
        <f t="shared" ref="K17" si="11">D17+E17+G17+I17</f>
        <v>2269.38</v>
      </c>
      <c r="L17" s="2">
        <f t="shared" ref="L17" si="12">D17+F17+H17+J17</f>
        <v>2486.8199999999997</v>
      </c>
      <c r="M17" s="23"/>
      <c r="N17" s="23"/>
    </row>
    <row r="18" spans="1:14" x14ac:dyDescent="0.25">
      <c r="A18" s="4">
        <v>9</v>
      </c>
      <c r="B18" s="17" t="s">
        <v>12</v>
      </c>
      <c r="C18" s="5" t="s">
        <v>8</v>
      </c>
      <c r="D18" s="2">
        <f>ROUND((D11+D12+D13+D14+D15+D16+D17)*0.05,2)</f>
        <v>1218.95</v>
      </c>
      <c r="E18" s="2">
        <f t="shared" ref="E18:J18" si="13">ROUND((E11+E12+E13+E14+E15+E16+E17)*0.05,2)</f>
        <v>1333.55</v>
      </c>
      <c r="F18" s="2">
        <f t="shared" si="13"/>
        <v>1500.24</v>
      </c>
      <c r="G18" s="2">
        <f t="shared" si="13"/>
        <v>1333.55</v>
      </c>
      <c r="H18" s="2">
        <f t="shared" si="13"/>
        <v>1500.24</v>
      </c>
      <c r="I18" s="2">
        <f t="shared" si="13"/>
        <v>1333.55</v>
      </c>
      <c r="J18" s="2">
        <f t="shared" si="13"/>
        <v>1500.24</v>
      </c>
      <c r="K18" s="2">
        <f t="shared" si="2"/>
        <v>5219.6000000000004</v>
      </c>
      <c r="L18" s="2">
        <f t="shared" si="3"/>
        <v>5719.67</v>
      </c>
    </row>
    <row r="19" spans="1:14" x14ac:dyDescent="0.25">
      <c r="A19" s="5">
        <v>10</v>
      </c>
      <c r="B19" s="17" t="s">
        <v>13</v>
      </c>
      <c r="C19" s="5" t="s">
        <v>8</v>
      </c>
      <c r="D19" s="5">
        <f>ROUND((D11+D12+D13+D14+D15+D16+D17)*0.01,2)</f>
        <v>243.79</v>
      </c>
      <c r="E19" s="5">
        <f t="shared" ref="E19:J19" si="14">ROUND((E11+E12+E13+E14+E15+E16+E17)*0.01,2)</f>
        <v>266.70999999999998</v>
      </c>
      <c r="F19" s="5">
        <f t="shared" si="14"/>
        <v>300.05</v>
      </c>
      <c r="G19" s="5">
        <f t="shared" si="14"/>
        <v>266.70999999999998</v>
      </c>
      <c r="H19" s="5">
        <f t="shared" si="14"/>
        <v>300.05</v>
      </c>
      <c r="I19" s="5">
        <f t="shared" si="14"/>
        <v>266.70999999999998</v>
      </c>
      <c r="J19" s="5">
        <f t="shared" si="14"/>
        <v>300.05</v>
      </c>
      <c r="K19" s="2">
        <f t="shared" si="2"/>
        <v>1043.92</v>
      </c>
      <c r="L19" s="2">
        <f t="shared" si="3"/>
        <v>1143.94</v>
      </c>
    </row>
    <row r="20" spans="1:14" ht="31.5" customHeight="1" x14ac:dyDescent="0.25">
      <c r="A20" s="4">
        <v>11</v>
      </c>
      <c r="B20" s="3" t="s">
        <v>17</v>
      </c>
      <c r="C20" s="5" t="s">
        <v>8</v>
      </c>
      <c r="D20" s="1">
        <f>ROUND((D11+D12+D13+D14+D15+D16+D17+D18+D19)*0.302,2)</f>
        <v>7804.19</v>
      </c>
      <c r="E20" s="1">
        <f>ROUND((E11+E12+E13+E14+E15+E16+E17+E18+E19)*0.302,2)</f>
        <v>8537.91</v>
      </c>
      <c r="F20" s="1">
        <f t="shared" ref="F20:J20" si="15">ROUND((F11+F12+F13+F14+F15+F16+F17+F18+F19)*0.302,2)</f>
        <v>9605.16</v>
      </c>
      <c r="G20" s="1">
        <f t="shared" si="15"/>
        <v>8537.91</v>
      </c>
      <c r="H20" s="1">
        <f t="shared" si="15"/>
        <v>9605.16</v>
      </c>
      <c r="I20" s="1">
        <f t="shared" si="15"/>
        <v>8537.91</v>
      </c>
      <c r="J20" s="1">
        <f t="shared" si="15"/>
        <v>9605.16</v>
      </c>
      <c r="K20" s="2">
        <f t="shared" si="2"/>
        <v>33417.919999999998</v>
      </c>
      <c r="L20" s="2">
        <f t="shared" si="3"/>
        <v>36619.67</v>
      </c>
    </row>
    <row r="21" spans="1:14" ht="30" x14ac:dyDescent="0.25">
      <c r="A21" s="5"/>
      <c r="B21" s="3" t="s">
        <v>14</v>
      </c>
      <c r="C21" s="5"/>
      <c r="D21" s="2"/>
      <c r="E21" s="2"/>
      <c r="F21" s="2"/>
      <c r="G21" s="2"/>
      <c r="H21" s="2"/>
      <c r="I21" s="2"/>
      <c r="J21" s="2"/>
      <c r="K21" s="2"/>
      <c r="L21" s="2"/>
    </row>
    <row r="22" spans="1:14" x14ac:dyDescent="0.25">
      <c r="A22" s="5"/>
      <c r="B22" s="18" t="s">
        <v>15</v>
      </c>
      <c r="C22" s="5" t="s">
        <v>8</v>
      </c>
      <c r="D22" s="2">
        <f>D11+D12+D13+D14+D15+D16++D17+D18+D19+D20</f>
        <v>33645.880000000005</v>
      </c>
      <c r="E22" s="2">
        <f t="shared" ref="E22:J22" si="16">E11+E12+E13+E14+E15+E16++E17+E18+E19+E20</f>
        <v>36809.14</v>
      </c>
      <c r="F22" s="2">
        <f t="shared" si="16"/>
        <v>41410.31</v>
      </c>
      <c r="G22" s="2">
        <f t="shared" si="16"/>
        <v>36809.14</v>
      </c>
      <c r="H22" s="2">
        <f t="shared" si="16"/>
        <v>41410.31</v>
      </c>
      <c r="I22" s="2">
        <f t="shared" si="16"/>
        <v>36809.14</v>
      </c>
      <c r="J22" s="2">
        <f t="shared" si="16"/>
        <v>41410.31</v>
      </c>
      <c r="K22" s="2">
        <f t="shared" si="2"/>
        <v>144073.29999999999</v>
      </c>
      <c r="L22" s="2">
        <f t="shared" si="3"/>
        <v>157876.81</v>
      </c>
    </row>
    <row r="23" spans="1:14" x14ac:dyDescent="0.25">
      <c r="A23" s="17"/>
      <c r="B23" s="18" t="s">
        <v>16</v>
      </c>
      <c r="C23" s="5" t="s">
        <v>8</v>
      </c>
      <c r="D23" s="2">
        <f t="shared" ref="D23:J23" si="17">ROUND(D22*12,2)</f>
        <v>403750.56</v>
      </c>
      <c r="E23" s="2">
        <f t="shared" si="17"/>
        <v>441709.68</v>
      </c>
      <c r="F23" s="2">
        <f t="shared" si="17"/>
        <v>496923.72</v>
      </c>
      <c r="G23" s="2">
        <f t="shared" si="17"/>
        <v>441709.68</v>
      </c>
      <c r="H23" s="2">
        <f t="shared" si="17"/>
        <v>496923.72</v>
      </c>
      <c r="I23" s="2">
        <f t="shared" si="17"/>
        <v>441709.68</v>
      </c>
      <c r="J23" s="2">
        <f t="shared" si="17"/>
        <v>496923.72</v>
      </c>
      <c r="K23" s="2">
        <f t="shared" si="2"/>
        <v>1728879.5999999999</v>
      </c>
      <c r="L23" s="2">
        <f t="shared" si="3"/>
        <v>1894521.72</v>
      </c>
      <c r="M23" s="23"/>
    </row>
    <row r="24" spans="1:14" ht="39.75" customHeight="1" x14ac:dyDescent="0.25">
      <c r="A24" s="17"/>
      <c r="B24" s="19" t="s">
        <v>45</v>
      </c>
      <c r="C24" s="25"/>
      <c r="D24" s="2"/>
      <c r="E24" s="2"/>
      <c r="F24" s="2"/>
      <c r="G24" s="2"/>
      <c r="H24" s="2"/>
      <c r="I24" s="2"/>
      <c r="J24" s="2"/>
      <c r="K24" s="2"/>
      <c r="L24" s="2"/>
    </row>
    <row r="25" spans="1:14" ht="39" customHeight="1" x14ac:dyDescent="0.25">
      <c r="A25" s="4">
        <v>1</v>
      </c>
      <c r="B25" s="27" t="s">
        <v>38</v>
      </c>
      <c r="C25" s="14" t="s">
        <v>23</v>
      </c>
      <c r="D25" s="16">
        <v>10</v>
      </c>
      <c r="E25" s="16">
        <v>10</v>
      </c>
      <c r="F25" s="16">
        <v>10</v>
      </c>
      <c r="G25" s="16">
        <v>10</v>
      </c>
      <c r="H25" s="16">
        <v>10</v>
      </c>
      <c r="I25" s="16">
        <v>10</v>
      </c>
      <c r="J25" s="16">
        <v>10</v>
      </c>
      <c r="K25" s="16">
        <f>D25+E25+G25+I25</f>
        <v>40</v>
      </c>
      <c r="L25" s="16">
        <f>D25+F25+H25+J25</f>
        <v>40</v>
      </c>
    </row>
    <row r="26" spans="1:14" ht="51" customHeight="1" x14ac:dyDescent="0.25">
      <c r="A26" s="5">
        <v>2</v>
      </c>
      <c r="B26" s="3" t="s">
        <v>5</v>
      </c>
      <c r="C26" s="5" t="s">
        <v>4</v>
      </c>
      <c r="D26" s="2">
        <f t="shared" ref="D26:J26" si="18">ROUND(D25/18,2)</f>
        <v>0.56000000000000005</v>
      </c>
      <c r="E26" s="2">
        <f t="shared" si="18"/>
        <v>0.56000000000000005</v>
      </c>
      <c r="F26" s="2">
        <f t="shared" si="18"/>
        <v>0.56000000000000005</v>
      </c>
      <c r="G26" s="2">
        <f t="shared" si="18"/>
        <v>0.56000000000000005</v>
      </c>
      <c r="H26" s="2">
        <f t="shared" si="18"/>
        <v>0.56000000000000005</v>
      </c>
      <c r="I26" s="2">
        <f t="shared" si="18"/>
        <v>0.56000000000000005</v>
      </c>
      <c r="J26" s="2">
        <f t="shared" si="18"/>
        <v>0.56000000000000005</v>
      </c>
      <c r="K26" s="2">
        <f>D26+E26+G26+I26</f>
        <v>2.2400000000000002</v>
      </c>
      <c r="L26" s="2">
        <f>D26+F26+H26+J26</f>
        <v>2.2400000000000002</v>
      </c>
    </row>
    <row r="27" spans="1:14" ht="60" x14ac:dyDescent="0.25">
      <c r="A27" s="4">
        <v>3</v>
      </c>
      <c r="B27" s="3" t="s">
        <v>46</v>
      </c>
      <c r="C27" s="5" t="s">
        <v>8</v>
      </c>
      <c r="D27" s="2">
        <f>ROUND(8992*D26*1.0075,2)</f>
        <v>5073.29</v>
      </c>
      <c r="E27" s="2">
        <f t="shared" ref="E27:J27" si="19">ROUND(8992*E26*1.0075,2)</f>
        <v>5073.29</v>
      </c>
      <c r="F27" s="2">
        <f t="shared" si="19"/>
        <v>5073.29</v>
      </c>
      <c r="G27" s="2">
        <f t="shared" si="19"/>
        <v>5073.29</v>
      </c>
      <c r="H27" s="2">
        <f t="shared" si="19"/>
        <v>5073.29</v>
      </c>
      <c r="I27" s="2">
        <f t="shared" si="19"/>
        <v>5073.29</v>
      </c>
      <c r="J27" s="2">
        <f t="shared" si="19"/>
        <v>5073.29</v>
      </c>
      <c r="K27" s="2">
        <f t="shared" ref="K27" si="20">D27+E27+G27+I27</f>
        <v>20293.16</v>
      </c>
      <c r="L27" s="2">
        <f t="shared" ref="L27" si="21">D27+F27+H27+J27</f>
        <v>20293.16</v>
      </c>
    </row>
    <row r="28" spans="1:14" ht="54" customHeight="1" x14ac:dyDescent="0.25">
      <c r="A28" s="5">
        <v>4</v>
      </c>
      <c r="B28" s="3" t="s">
        <v>32</v>
      </c>
      <c r="C28" s="5" t="s">
        <v>8</v>
      </c>
      <c r="D28" s="2">
        <f t="shared" ref="D28:H28" si="22">ROUND(D27*0.3,2)</f>
        <v>1521.99</v>
      </c>
      <c r="E28" s="2">
        <f t="shared" si="22"/>
        <v>1521.99</v>
      </c>
      <c r="F28" s="2">
        <f t="shared" si="22"/>
        <v>1521.99</v>
      </c>
      <c r="G28" s="2">
        <f t="shared" si="22"/>
        <v>1521.99</v>
      </c>
      <c r="H28" s="2">
        <f t="shared" si="22"/>
        <v>1521.99</v>
      </c>
      <c r="I28" s="2">
        <f t="shared" ref="I28:J28" si="23">ROUND(I27*0.3,2)</f>
        <v>1521.99</v>
      </c>
      <c r="J28" s="2">
        <f t="shared" si="23"/>
        <v>1521.99</v>
      </c>
      <c r="K28" s="2">
        <f t="shared" ref="K28:K39" si="24">D28+E28+G28+I28</f>
        <v>6087.96</v>
      </c>
      <c r="L28" s="2">
        <f t="shared" ref="L28:L39" si="25">D28+F28+H28+J28</f>
        <v>6087.96</v>
      </c>
    </row>
    <row r="29" spans="1:14" ht="64.5" customHeight="1" x14ac:dyDescent="0.25">
      <c r="A29" s="4">
        <v>5</v>
      </c>
      <c r="B29" s="3" t="s">
        <v>33</v>
      </c>
      <c r="C29" s="5" t="s">
        <v>8</v>
      </c>
      <c r="D29" s="2">
        <f t="shared" ref="D29:H29" si="26">ROUND((D27+D28)*0.3,2)</f>
        <v>1978.58</v>
      </c>
      <c r="E29" s="2">
        <f t="shared" si="26"/>
        <v>1978.58</v>
      </c>
      <c r="F29" s="2">
        <f t="shared" si="26"/>
        <v>1978.58</v>
      </c>
      <c r="G29" s="2">
        <f t="shared" si="26"/>
        <v>1978.58</v>
      </c>
      <c r="H29" s="2">
        <f t="shared" si="26"/>
        <v>1978.58</v>
      </c>
      <c r="I29" s="2">
        <f t="shared" ref="I29:J29" si="27">ROUND((I27+I28)*0.3,2)</f>
        <v>1978.58</v>
      </c>
      <c r="J29" s="2">
        <f t="shared" si="27"/>
        <v>1978.58</v>
      </c>
      <c r="K29" s="2">
        <f t="shared" si="24"/>
        <v>7914.32</v>
      </c>
      <c r="L29" s="2">
        <f t="shared" si="25"/>
        <v>7914.32</v>
      </c>
    </row>
    <row r="30" spans="1:14" ht="60" x14ac:dyDescent="0.25">
      <c r="A30" s="4">
        <v>6</v>
      </c>
      <c r="B30" s="3" t="s">
        <v>34</v>
      </c>
      <c r="C30" s="5" t="s">
        <v>8</v>
      </c>
      <c r="D30" s="2">
        <f t="shared" ref="D30:H30" si="28">ROUND(D27*0.25,2)</f>
        <v>1268.32</v>
      </c>
      <c r="E30" s="2">
        <f t="shared" si="28"/>
        <v>1268.32</v>
      </c>
      <c r="F30" s="2">
        <f t="shared" si="28"/>
        <v>1268.32</v>
      </c>
      <c r="G30" s="2">
        <f t="shared" si="28"/>
        <v>1268.32</v>
      </c>
      <c r="H30" s="2">
        <f t="shared" si="28"/>
        <v>1268.32</v>
      </c>
      <c r="I30" s="2">
        <f t="shared" ref="I30:J30" si="29">ROUND(I27*0.25,2)</f>
        <v>1268.32</v>
      </c>
      <c r="J30" s="2">
        <f t="shared" si="29"/>
        <v>1268.32</v>
      </c>
      <c r="K30" s="2">
        <f t="shared" si="24"/>
        <v>5073.28</v>
      </c>
      <c r="L30" s="2">
        <f t="shared" si="25"/>
        <v>5073.28</v>
      </c>
    </row>
    <row r="31" spans="1:14" ht="45" x14ac:dyDescent="0.25">
      <c r="A31" s="5">
        <v>7</v>
      </c>
      <c r="B31" s="3" t="s">
        <v>11</v>
      </c>
      <c r="C31" s="5" t="s">
        <v>8</v>
      </c>
      <c r="D31" s="2">
        <f t="shared" ref="D31:H31" si="30">ROUND((D27+D28)*0.2,2)</f>
        <v>1319.06</v>
      </c>
      <c r="E31" s="2">
        <f t="shared" si="30"/>
        <v>1319.06</v>
      </c>
      <c r="F31" s="2">
        <f t="shared" si="30"/>
        <v>1319.06</v>
      </c>
      <c r="G31" s="2">
        <f t="shared" si="30"/>
        <v>1319.06</v>
      </c>
      <c r="H31" s="2">
        <f t="shared" si="30"/>
        <v>1319.06</v>
      </c>
      <c r="I31" s="2">
        <f t="shared" ref="I31:J31" si="31">ROUND((I27+I28)*0.2,2)</f>
        <v>1319.06</v>
      </c>
      <c r="J31" s="2">
        <f t="shared" si="31"/>
        <v>1319.06</v>
      </c>
      <c r="K31" s="2">
        <f t="shared" si="24"/>
        <v>5276.24</v>
      </c>
      <c r="L31" s="2">
        <f t="shared" si="25"/>
        <v>5276.24</v>
      </c>
    </row>
    <row r="32" spans="1:14" ht="60" x14ac:dyDescent="0.25">
      <c r="A32" s="4">
        <v>8</v>
      </c>
      <c r="B32" s="3" t="s">
        <v>39</v>
      </c>
      <c r="C32" s="5" t="s">
        <v>8</v>
      </c>
      <c r="D32" s="2">
        <f>ROUND(D27*0.05,2)</f>
        <v>253.66</v>
      </c>
      <c r="E32" s="2">
        <f t="shared" ref="E32:J32" si="32">ROUND(E27*0.1,2)</f>
        <v>507.33</v>
      </c>
      <c r="F32" s="2">
        <f t="shared" si="32"/>
        <v>507.33</v>
      </c>
      <c r="G32" s="2">
        <f t="shared" si="32"/>
        <v>507.33</v>
      </c>
      <c r="H32" s="2">
        <f t="shared" si="32"/>
        <v>507.33</v>
      </c>
      <c r="I32" s="2">
        <f t="shared" si="32"/>
        <v>507.33</v>
      </c>
      <c r="J32" s="2">
        <f t="shared" si="32"/>
        <v>507.33</v>
      </c>
      <c r="K32" s="2">
        <f t="shared" si="24"/>
        <v>1775.6499999999999</v>
      </c>
      <c r="L32" s="2">
        <f t="shared" si="25"/>
        <v>1775.6499999999999</v>
      </c>
    </row>
    <row r="33" spans="1:12" ht="45" x14ac:dyDescent="0.25">
      <c r="A33" s="4"/>
      <c r="B33" s="3" t="s">
        <v>40</v>
      </c>
      <c r="C33" s="5" t="s">
        <v>8</v>
      </c>
      <c r="D33" s="2">
        <f>ROUND(D27*0.05,2)</f>
        <v>253.66</v>
      </c>
      <c r="E33" s="2">
        <f t="shared" ref="E33:J33" si="33">ROUND(E27*0.05,2)</f>
        <v>253.66</v>
      </c>
      <c r="F33" s="2">
        <f t="shared" si="33"/>
        <v>253.66</v>
      </c>
      <c r="G33" s="2">
        <f t="shared" si="33"/>
        <v>253.66</v>
      </c>
      <c r="H33" s="2">
        <f t="shared" si="33"/>
        <v>253.66</v>
      </c>
      <c r="I33" s="2">
        <f t="shared" si="33"/>
        <v>253.66</v>
      </c>
      <c r="J33" s="2">
        <f t="shared" si="33"/>
        <v>253.66</v>
      </c>
      <c r="K33" s="2">
        <f t="shared" ref="K33" si="34">D33+E33+G33+I33</f>
        <v>1014.64</v>
      </c>
      <c r="L33" s="2">
        <f t="shared" ref="L33" si="35">D33+F33+H33+J33</f>
        <v>1014.64</v>
      </c>
    </row>
    <row r="34" spans="1:12" x14ac:dyDescent="0.25">
      <c r="A34" s="5">
        <v>9</v>
      </c>
      <c r="B34" s="17" t="s">
        <v>12</v>
      </c>
      <c r="C34" s="5" t="s">
        <v>8</v>
      </c>
      <c r="D34" s="2">
        <f>ROUND((D27+D28+D29+D30+D31+D32+D33)*0.05,2)</f>
        <v>583.42999999999995</v>
      </c>
      <c r="E34" s="2">
        <f t="shared" ref="E34:J34" si="36">ROUND((E27+E28+E29+E30+E31+E32+E33)*0.05,2)</f>
        <v>596.11</v>
      </c>
      <c r="F34" s="2">
        <f t="shared" si="36"/>
        <v>596.11</v>
      </c>
      <c r="G34" s="2">
        <f t="shared" si="36"/>
        <v>596.11</v>
      </c>
      <c r="H34" s="2">
        <f t="shared" si="36"/>
        <v>596.11</v>
      </c>
      <c r="I34" s="2">
        <f t="shared" si="36"/>
        <v>596.11</v>
      </c>
      <c r="J34" s="2">
        <f t="shared" si="36"/>
        <v>596.11</v>
      </c>
      <c r="K34" s="2">
        <f t="shared" si="24"/>
        <v>2371.7600000000002</v>
      </c>
      <c r="L34" s="2">
        <f t="shared" si="25"/>
        <v>2371.7600000000002</v>
      </c>
    </row>
    <row r="35" spans="1:12" x14ac:dyDescent="0.25">
      <c r="A35" s="4">
        <v>10</v>
      </c>
      <c r="B35" s="17" t="s">
        <v>13</v>
      </c>
      <c r="C35" s="5" t="s">
        <v>8</v>
      </c>
      <c r="D35" s="2">
        <f>ROUND((D27+D28+D29+D30+D31+D32+D33)*0.01,2)</f>
        <v>116.69</v>
      </c>
      <c r="E35" s="2">
        <f t="shared" ref="E35:J35" si="37">ROUND((E27+E28+E29+E30+E31+E32+E33)*0.01,2)</f>
        <v>119.22</v>
      </c>
      <c r="F35" s="2">
        <f t="shared" si="37"/>
        <v>119.22</v>
      </c>
      <c r="G35" s="2">
        <f t="shared" si="37"/>
        <v>119.22</v>
      </c>
      <c r="H35" s="2">
        <f t="shared" si="37"/>
        <v>119.22</v>
      </c>
      <c r="I35" s="2">
        <f t="shared" si="37"/>
        <v>119.22</v>
      </c>
      <c r="J35" s="2">
        <f t="shared" si="37"/>
        <v>119.22</v>
      </c>
      <c r="K35" s="2">
        <f t="shared" si="24"/>
        <v>474.35</v>
      </c>
      <c r="L35" s="2">
        <f t="shared" si="25"/>
        <v>474.35</v>
      </c>
    </row>
    <row r="36" spans="1:12" ht="45" x14ac:dyDescent="0.25">
      <c r="A36" s="5">
        <v>11</v>
      </c>
      <c r="B36" s="3" t="s">
        <v>17</v>
      </c>
      <c r="C36" s="5" t="s">
        <v>8</v>
      </c>
      <c r="D36" s="1">
        <f>ROUND((D27+D28+D29+D30+D31+D32+D33+D34+D35)*0.302,2)</f>
        <v>3735.34</v>
      </c>
      <c r="E36" s="1">
        <f t="shared" ref="E36:J36" si="38">ROUND((E27+E28+E29+E30+E31+E32+E33+E34+E35)*0.302,2)</f>
        <v>3816.54</v>
      </c>
      <c r="F36" s="1">
        <f t="shared" si="38"/>
        <v>3816.54</v>
      </c>
      <c r="G36" s="1">
        <f t="shared" si="38"/>
        <v>3816.54</v>
      </c>
      <c r="H36" s="1">
        <f t="shared" si="38"/>
        <v>3816.54</v>
      </c>
      <c r="I36" s="1">
        <f t="shared" si="38"/>
        <v>3816.54</v>
      </c>
      <c r="J36" s="1">
        <f t="shared" si="38"/>
        <v>3816.54</v>
      </c>
      <c r="K36" s="2">
        <f t="shared" si="24"/>
        <v>15184.96</v>
      </c>
      <c r="L36" s="2">
        <f t="shared" si="25"/>
        <v>15184.96</v>
      </c>
    </row>
    <row r="37" spans="1:12" ht="60" x14ac:dyDescent="0.25">
      <c r="A37" s="4">
        <v>12</v>
      </c>
      <c r="B37" s="3" t="s">
        <v>44</v>
      </c>
      <c r="C37" s="5" t="s">
        <v>8</v>
      </c>
      <c r="D37" s="2"/>
      <c r="E37" s="2"/>
      <c r="F37" s="2"/>
      <c r="G37" s="2"/>
      <c r="H37" s="2"/>
      <c r="I37" s="2"/>
      <c r="J37" s="2"/>
      <c r="K37" s="2">
        <f t="shared" si="24"/>
        <v>0</v>
      </c>
      <c r="L37" s="2">
        <f t="shared" si="25"/>
        <v>0</v>
      </c>
    </row>
    <row r="38" spans="1:12" x14ac:dyDescent="0.25">
      <c r="A38" s="17"/>
      <c r="B38" s="18" t="s">
        <v>15</v>
      </c>
      <c r="C38" s="5" t="s">
        <v>8</v>
      </c>
      <c r="D38" s="2">
        <f>D27+D28+D29+D30+D31+D32++D33+D34+D35+D36+606.25</f>
        <v>16710.27</v>
      </c>
      <c r="E38" s="2">
        <f>E27+E28+E29+E30+E31+E32++E33+E34+E35+E36+606.25-2.08</f>
        <v>17058.269999999997</v>
      </c>
      <c r="F38" s="2">
        <f t="shared" ref="F38:J38" si="39">F27+F28+F29+F30+F31+F32++F33+F34+F35+F36+606.25</f>
        <v>17060.349999999999</v>
      </c>
      <c r="G38" s="2">
        <f>G27+G28+G29+G30+G31+G32++G33+G34+G35+G36+606.25-2.08</f>
        <v>17058.269999999997</v>
      </c>
      <c r="H38" s="2">
        <f t="shared" si="39"/>
        <v>17060.349999999999</v>
      </c>
      <c r="I38" s="2">
        <f>I27+I28+I29+I30+I31+I32++I33+I34+I35+I36+606.25-2.08</f>
        <v>17058.269999999997</v>
      </c>
      <c r="J38" s="2">
        <f t="shared" si="39"/>
        <v>17060.349999999999</v>
      </c>
      <c r="K38" s="2">
        <f t="shared" si="24"/>
        <v>67885.079999999987</v>
      </c>
      <c r="L38" s="2">
        <f t="shared" si="25"/>
        <v>67891.319999999992</v>
      </c>
    </row>
    <row r="39" spans="1:12" x14ac:dyDescent="0.25">
      <c r="A39" s="17"/>
      <c r="B39" s="18" t="s">
        <v>16</v>
      </c>
      <c r="C39" s="5" t="s">
        <v>8</v>
      </c>
      <c r="D39" s="2">
        <f t="shared" ref="D39:H39" si="40">ROUND(D38*12,2)</f>
        <v>200523.24</v>
      </c>
      <c r="E39" s="2">
        <f t="shared" si="40"/>
        <v>204699.24</v>
      </c>
      <c r="F39" s="2">
        <f t="shared" si="40"/>
        <v>204724.2</v>
      </c>
      <c r="G39" s="2">
        <f t="shared" si="40"/>
        <v>204699.24</v>
      </c>
      <c r="H39" s="2">
        <f t="shared" si="40"/>
        <v>204724.2</v>
      </c>
      <c r="I39" s="2">
        <f t="shared" ref="I39:J39" si="41">ROUND(I38*12,2)</f>
        <v>204699.24</v>
      </c>
      <c r="J39" s="2">
        <f t="shared" si="41"/>
        <v>204724.2</v>
      </c>
      <c r="K39" s="2">
        <f t="shared" si="24"/>
        <v>814620.96</v>
      </c>
      <c r="L39" s="2">
        <f t="shared" si="25"/>
        <v>814695.84000000008</v>
      </c>
    </row>
    <row r="40" spans="1:12" ht="19.5" customHeight="1" x14ac:dyDescent="0.25">
      <c r="A40" s="17"/>
      <c r="B40" s="36" t="s">
        <v>18</v>
      </c>
      <c r="C40" s="37"/>
      <c r="D40" s="17"/>
      <c r="E40" s="17"/>
      <c r="F40" s="17"/>
      <c r="G40" s="17"/>
      <c r="H40" s="17"/>
      <c r="I40" s="17"/>
      <c r="J40" s="17"/>
      <c r="K40" s="17"/>
      <c r="L40" s="17"/>
    </row>
    <row r="41" spans="1:12" x14ac:dyDescent="0.25">
      <c r="A41" s="17"/>
      <c r="B41" s="3" t="s">
        <v>41</v>
      </c>
      <c r="C41" s="5" t="s">
        <v>8</v>
      </c>
      <c r="D41" s="2">
        <f>ROUND(D23*0.061,2)</f>
        <v>24628.78</v>
      </c>
      <c r="E41" s="2">
        <f t="shared" ref="E41:J41" si="42">ROUND(E23*0.061,2)</f>
        <v>26944.29</v>
      </c>
      <c r="F41" s="2">
        <f t="shared" si="42"/>
        <v>30312.35</v>
      </c>
      <c r="G41" s="2">
        <f t="shared" si="42"/>
        <v>26944.29</v>
      </c>
      <c r="H41" s="2">
        <f t="shared" si="42"/>
        <v>30312.35</v>
      </c>
      <c r="I41" s="2">
        <f t="shared" si="42"/>
        <v>26944.29</v>
      </c>
      <c r="J41" s="2">
        <f t="shared" si="42"/>
        <v>30312.35</v>
      </c>
      <c r="K41" s="2">
        <f t="shared" ref="K41" si="43">D41+E41+G41+I41</f>
        <v>105461.65</v>
      </c>
      <c r="L41" s="2">
        <f t="shared" ref="L41" si="44">D41+F41+H41+J41</f>
        <v>115565.82999999999</v>
      </c>
    </row>
    <row r="42" spans="1:12" ht="66" customHeight="1" x14ac:dyDescent="0.25">
      <c r="A42" s="17"/>
      <c r="B42" s="32" t="s">
        <v>20</v>
      </c>
      <c r="C42" s="33"/>
      <c r="D42" s="2"/>
      <c r="E42" s="2"/>
      <c r="F42" s="2"/>
      <c r="G42" s="2"/>
      <c r="H42" s="2"/>
      <c r="I42" s="2"/>
      <c r="J42" s="2"/>
      <c r="K42" s="2"/>
      <c r="L42" s="2"/>
    </row>
    <row r="43" spans="1:12" ht="25.5" customHeight="1" x14ac:dyDescent="0.25">
      <c r="A43" s="17"/>
      <c r="B43" s="3" t="s">
        <v>42</v>
      </c>
      <c r="C43" s="5" t="s">
        <v>8</v>
      </c>
      <c r="D43" s="2">
        <f>ROUND(0.038*D23,2)</f>
        <v>15342.52</v>
      </c>
      <c r="E43" s="2">
        <f t="shared" ref="E43:J43" si="45">ROUND(0.038*E23,2)</f>
        <v>16784.97</v>
      </c>
      <c r="F43" s="2">
        <f t="shared" si="45"/>
        <v>18883.099999999999</v>
      </c>
      <c r="G43" s="2">
        <f t="shared" si="45"/>
        <v>16784.97</v>
      </c>
      <c r="H43" s="2">
        <f t="shared" si="45"/>
        <v>18883.099999999999</v>
      </c>
      <c r="I43" s="2">
        <f t="shared" si="45"/>
        <v>16784.97</v>
      </c>
      <c r="J43" s="2">
        <f t="shared" si="45"/>
        <v>18883.099999999999</v>
      </c>
      <c r="K43" s="2">
        <f t="shared" ref="K43" si="46">D43+E43+G43+I43</f>
        <v>65697.430000000008</v>
      </c>
      <c r="L43" s="2">
        <f t="shared" ref="L43" si="47">D43+F43+H43+J43</f>
        <v>71991.819999999992</v>
      </c>
    </row>
    <row r="44" spans="1:12" ht="66.75" customHeight="1" x14ac:dyDescent="0.25">
      <c r="A44" s="17"/>
      <c r="B44" s="32" t="s">
        <v>19</v>
      </c>
      <c r="C44" s="33"/>
      <c r="D44" s="17"/>
      <c r="E44" s="17"/>
      <c r="F44" s="17"/>
      <c r="G44" s="17"/>
      <c r="H44" s="17"/>
      <c r="I44" s="17"/>
      <c r="J44" s="17"/>
      <c r="K44" s="17"/>
      <c r="L44" s="17"/>
    </row>
    <row r="45" spans="1:12" ht="30.75" customHeight="1" x14ac:dyDescent="0.25">
      <c r="A45" s="17"/>
      <c r="B45" s="3" t="s">
        <v>43</v>
      </c>
      <c r="C45" s="5" t="s">
        <v>8</v>
      </c>
      <c r="D45" s="2">
        <f>ROUND(0.096*D23,2)</f>
        <v>38760.050000000003</v>
      </c>
      <c r="E45" s="2">
        <f t="shared" ref="E45:J45" si="48">ROUND(0.096*E23,2)</f>
        <v>42404.13</v>
      </c>
      <c r="F45" s="2">
        <f t="shared" si="48"/>
        <v>47704.68</v>
      </c>
      <c r="G45" s="2">
        <f t="shared" si="48"/>
        <v>42404.13</v>
      </c>
      <c r="H45" s="2">
        <f t="shared" si="48"/>
        <v>47704.68</v>
      </c>
      <c r="I45" s="2">
        <f t="shared" si="48"/>
        <v>42404.13</v>
      </c>
      <c r="J45" s="2">
        <f t="shared" si="48"/>
        <v>47704.68</v>
      </c>
      <c r="K45" s="2">
        <f t="shared" ref="K45" si="49">D45+E45+G45+I45</f>
        <v>165972.44</v>
      </c>
      <c r="L45" s="2">
        <f t="shared" ref="L45" si="50">D45+F45+H45+J45</f>
        <v>181874.09</v>
      </c>
    </row>
    <row r="46" spans="1:12" ht="68.25" customHeight="1" x14ac:dyDescent="0.25">
      <c r="A46" s="17"/>
      <c r="B46" s="32" t="s">
        <v>21</v>
      </c>
      <c r="C46" s="33"/>
      <c r="D46" s="17"/>
      <c r="E46" s="17"/>
      <c r="F46" s="17"/>
      <c r="G46" s="17"/>
      <c r="H46" s="17"/>
      <c r="I46" s="17"/>
      <c r="J46" s="17"/>
      <c r="K46" s="17"/>
      <c r="L46" s="17"/>
    </row>
    <row r="47" spans="1:12" ht="15.75" x14ac:dyDescent="0.25">
      <c r="A47" s="17"/>
      <c r="B47" s="26"/>
      <c r="C47" s="5" t="s">
        <v>8</v>
      </c>
      <c r="D47" s="2">
        <f>D23+D41+D43+D45+D39</f>
        <v>683005.14999999991</v>
      </c>
      <c r="E47" s="2">
        <f t="shared" ref="E47:J47" si="51">E23+E41+E43+E45+E39</f>
        <v>732542.30999999994</v>
      </c>
      <c r="F47" s="2">
        <f t="shared" si="51"/>
        <v>798548.05</v>
      </c>
      <c r="G47" s="2">
        <f t="shared" si="51"/>
        <v>732542.30999999994</v>
      </c>
      <c r="H47" s="2">
        <f t="shared" si="51"/>
        <v>798548.05</v>
      </c>
      <c r="I47" s="2">
        <f t="shared" si="51"/>
        <v>732542.30999999994</v>
      </c>
      <c r="J47" s="2">
        <f t="shared" si="51"/>
        <v>798548.05</v>
      </c>
      <c r="K47" s="2">
        <f>D47+E47+G47+I47</f>
        <v>2880632.08</v>
      </c>
      <c r="L47" s="2">
        <f t="shared" ref="L47" si="52">D47+F47+H47+J47</f>
        <v>3078649.3</v>
      </c>
    </row>
    <row r="48" spans="1:12" ht="20.25" customHeight="1" x14ac:dyDescent="0.25">
      <c r="A48" s="17"/>
      <c r="B48" s="32" t="s">
        <v>28</v>
      </c>
      <c r="C48" s="33"/>
      <c r="D48" s="16">
        <v>25</v>
      </c>
      <c r="E48" s="16">
        <v>25</v>
      </c>
      <c r="F48" s="16">
        <v>25</v>
      </c>
      <c r="G48" s="16">
        <v>25</v>
      </c>
      <c r="H48" s="16">
        <v>25</v>
      </c>
      <c r="I48" s="16">
        <v>25</v>
      </c>
      <c r="J48" s="16">
        <v>25</v>
      </c>
      <c r="K48" s="16">
        <v>25</v>
      </c>
      <c r="L48" s="16">
        <v>25</v>
      </c>
    </row>
    <row r="49" spans="1:13" ht="30" customHeight="1" x14ac:dyDescent="0.25">
      <c r="A49" s="17"/>
      <c r="B49" s="32" t="s">
        <v>29</v>
      </c>
      <c r="C49" s="33"/>
      <c r="D49" s="16">
        <f>ROUND(D47/D48,0)</f>
        <v>27320</v>
      </c>
      <c r="E49" s="16">
        <f t="shared" ref="E49:J49" si="53">ROUND(E47/E48,0)</f>
        <v>29302</v>
      </c>
      <c r="F49" s="16">
        <f t="shared" si="53"/>
        <v>31942</v>
      </c>
      <c r="G49" s="16">
        <f t="shared" si="53"/>
        <v>29302</v>
      </c>
      <c r="H49" s="16">
        <f t="shared" si="53"/>
        <v>31942</v>
      </c>
      <c r="I49" s="16">
        <f t="shared" si="53"/>
        <v>29302</v>
      </c>
      <c r="J49" s="16">
        <f t="shared" si="53"/>
        <v>31942</v>
      </c>
      <c r="K49" s="16">
        <f>ROUND((D49+E49+G49+I49)/4,0)</f>
        <v>28807</v>
      </c>
      <c r="L49" s="16">
        <f>ROUND((D49+F49+H49+J49)/4,0)</f>
        <v>30787</v>
      </c>
    </row>
    <row r="50" spans="1:13" ht="54.75" customHeight="1" x14ac:dyDescent="0.25">
      <c r="A50" s="17"/>
      <c r="B50" s="32" t="s">
        <v>30</v>
      </c>
      <c r="C50" s="33"/>
      <c r="D50" s="2"/>
      <c r="E50" s="2"/>
      <c r="F50" s="2"/>
      <c r="G50" s="2"/>
      <c r="H50" s="2"/>
      <c r="I50" s="2"/>
      <c r="J50" s="2"/>
      <c r="K50" s="16">
        <f>'5-6 дневная  неделя'!K48</f>
        <v>25595</v>
      </c>
      <c r="L50" s="16">
        <f>'5-6 дневная  неделя'!L48</f>
        <v>25595</v>
      </c>
    </row>
    <row r="51" spans="1:13" ht="99" customHeight="1" x14ac:dyDescent="0.25">
      <c r="A51" s="17"/>
      <c r="B51" s="34" t="s">
        <v>36</v>
      </c>
      <c r="C51" s="35"/>
      <c r="D51" s="2"/>
      <c r="E51" s="2"/>
      <c r="F51" s="2"/>
      <c r="G51" s="2"/>
      <c r="H51" s="2"/>
      <c r="I51" s="2"/>
      <c r="J51" s="2"/>
      <c r="K51" s="21">
        <f>ROUND(K49/K50,3)</f>
        <v>1.125</v>
      </c>
      <c r="L51" s="21">
        <f>ROUND(L49/L50,3)</f>
        <v>1.2030000000000001</v>
      </c>
    </row>
    <row r="52" spans="1:13" ht="119.25" customHeight="1" x14ac:dyDescent="0.25">
      <c r="A52" s="17"/>
      <c r="B52" s="32" t="s">
        <v>48</v>
      </c>
      <c r="C52" s="33"/>
      <c r="D52" s="16">
        <v>2689</v>
      </c>
      <c r="E52" s="16">
        <v>2689</v>
      </c>
      <c r="F52" s="16">
        <v>2689</v>
      </c>
      <c r="G52" s="16">
        <v>2689</v>
      </c>
      <c r="H52" s="16">
        <v>2689</v>
      </c>
      <c r="I52" s="16">
        <v>2689</v>
      </c>
      <c r="J52" s="16">
        <v>2689</v>
      </c>
      <c r="K52" s="16">
        <v>2689</v>
      </c>
      <c r="L52" s="16">
        <v>2689</v>
      </c>
    </row>
    <row r="53" spans="1:13" ht="53.25" customHeight="1" x14ac:dyDescent="0.25">
      <c r="A53" s="17"/>
      <c r="B53" s="32" t="s">
        <v>31</v>
      </c>
      <c r="C53" s="33"/>
      <c r="D53" s="2"/>
      <c r="E53" s="2"/>
      <c r="F53" s="2"/>
      <c r="G53" s="2"/>
      <c r="H53" s="2"/>
      <c r="I53" s="2"/>
      <c r="J53" s="2"/>
      <c r="K53" s="16">
        <f>K50+K52</f>
        <v>28284</v>
      </c>
      <c r="L53" s="16">
        <f>L50+L52</f>
        <v>28284</v>
      </c>
    </row>
    <row r="54" spans="1:13" ht="51" customHeight="1" x14ac:dyDescent="0.25">
      <c r="A54" s="17"/>
      <c r="B54" s="32" t="s">
        <v>47</v>
      </c>
      <c r="C54" s="33"/>
      <c r="D54" s="17"/>
      <c r="E54" s="17"/>
      <c r="F54" s="17"/>
      <c r="G54" s="17"/>
      <c r="H54" s="17"/>
      <c r="I54" s="17"/>
      <c r="J54" s="17"/>
      <c r="K54" s="16">
        <f>K49+K52</f>
        <v>31496</v>
      </c>
      <c r="L54" s="16">
        <f>L49+L52</f>
        <v>33476</v>
      </c>
    </row>
    <row r="55" spans="1:13" x14ac:dyDescent="0.25">
      <c r="D55" s="28"/>
      <c r="E55" s="28"/>
      <c r="F55" s="28"/>
      <c r="G55" s="28"/>
      <c r="H55" s="28"/>
      <c r="I55" s="28"/>
      <c r="J55" s="28"/>
      <c r="K55" s="28"/>
      <c r="L55" s="28"/>
      <c r="M55" s="29"/>
    </row>
    <row r="56" spans="1:13" x14ac:dyDescent="0.25">
      <c r="D56" s="28"/>
      <c r="E56" s="28"/>
      <c r="F56" s="28"/>
      <c r="G56" s="28"/>
      <c r="H56" s="28"/>
      <c r="I56" s="28"/>
      <c r="J56" s="28"/>
      <c r="K56" s="28"/>
      <c r="L56" s="28"/>
      <c r="M56" s="29"/>
    </row>
  </sheetData>
  <mergeCells count="22">
    <mergeCell ref="K2:L2"/>
    <mergeCell ref="A3:L3"/>
    <mergeCell ref="B53:C53"/>
    <mergeCell ref="B48:C48"/>
    <mergeCell ref="B49:C49"/>
    <mergeCell ref="B50:C50"/>
    <mergeCell ref="B51:C51"/>
    <mergeCell ref="B52:C52"/>
    <mergeCell ref="K6:L6"/>
    <mergeCell ref="B8:C8"/>
    <mergeCell ref="B40:C40"/>
    <mergeCell ref="B42:C42"/>
    <mergeCell ref="B44:C44"/>
    <mergeCell ref="B46:C46"/>
    <mergeCell ref="A5:A7"/>
    <mergeCell ref="B5:B7"/>
    <mergeCell ref="B54:C54"/>
    <mergeCell ref="C5:C7"/>
    <mergeCell ref="D5:J5"/>
    <mergeCell ref="E6:F6"/>
    <mergeCell ref="G6:H6"/>
    <mergeCell ref="I6:J6"/>
  </mergeCells>
  <printOptions horizontalCentered="1"/>
  <pageMargins left="0" right="0" top="0.74803149606299213" bottom="0.55118110236220474" header="0.31496062992125984" footer="0.31496062992125984"/>
  <pageSetup paperSize="9" scale="60" orientation="landscape" r:id="rId1"/>
  <rowBreaks count="2" manualBreakCount="2">
    <brk id="25" max="11" man="1"/>
    <brk id="4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5-6 дневная  неделя</vt:lpstr>
      <vt:lpstr>5-6 дневная  с селом</vt:lpstr>
      <vt:lpstr>'5-6 дневная  неделя'!Заголовки_для_печати</vt:lpstr>
      <vt:lpstr>'5-6 дневная  с селом'!Заголовки_для_печати</vt:lpstr>
      <vt:lpstr>'5-6 дневная  неделя'!Область_печати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2021-01-31T11:35:49Z</dcterms:modified>
</cp:coreProperties>
</file>