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неделя'!$3:$5</definedName>
    <definedName name="_xlnm.Print_Titles" localSheetId="1">'5-6 дневная  с селом'!$A:$B,'5-6 дневная  с селом'!$3:$5</definedName>
    <definedName name="_xlnm.Print_Area" localSheetId="1">'5-6 дневная  с селом'!$A$1:$L$51</definedName>
  </definedNames>
  <calcPr calcId="145621"/>
</workbook>
</file>

<file path=xl/calcChain.xml><?xml version="1.0" encoding="utf-8"?>
<calcChain xmlns="http://schemas.openxmlformats.org/spreadsheetml/2006/main">
  <c r="K47" i="6" l="1"/>
  <c r="L51" i="6"/>
  <c r="K51" i="6"/>
  <c r="J47" i="6"/>
  <c r="I47" i="6"/>
  <c r="H47" i="6"/>
  <c r="G47" i="6"/>
  <c r="F47" i="6"/>
  <c r="E47" i="6"/>
  <c r="D47" i="6"/>
  <c r="L47" i="6" s="1"/>
  <c r="L49" i="6" s="1"/>
  <c r="L49" i="1"/>
  <c r="K49" i="1"/>
  <c r="J45" i="1"/>
  <c r="I45" i="1"/>
  <c r="H45" i="1"/>
  <c r="G45" i="1"/>
  <c r="F45" i="1"/>
  <c r="E45" i="1"/>
  <c r="D45" i="1"/>
  <c r="L45" i="1" s="1"/>
  <c r="L47" i="1" s="1"/>
  <c r="K49" i="6" l="1"/>
  <c r="K45" i="1"/>
  <c r="K47" i="1" s="1"/>
  <c r="E43" i="6" l="1"/>
  <c r="F43" i="6"/>
  <c r="G43" i="6"/>
  <c r="H43" i="6"/>
  <c r="I43" i="6"/>
  <c r="J43" i="6"/>
  <c r="D43" i="6"/>
  <c r="D41" i="1"/>
  <c r="F41" i="1"/>
  <c r="G41" i="1"/>
  <c r="H41" i="1"/>
  <c r="I41" i="1"/>
  <c r="J41" i="1"/>
  <c r="E41" i="1"/>
  <c r="D19" i="1" l="1"/>
  <c r="D17" i="1"/>
  <c r="D16" i="1"/>
  <c r="D15" i="1"/>
  <c r="E14" i="6" l="1"/>
  <c r="F14" i="6"/>
  <c r="G14" i="6"/>
  <c r="H14" i="6"/>
  <c r="I14" i="6"/>
  <c r="J14" i="6"/>
  <c r="D14" i="6"/>
  <c r="E13" i="1"/>
  <c r="F13" i="1"/>
  <c r="G13" i="1"/>
  <c r="H13" i="1"/>
  <c r="I13" i="1"/>
  <c r="J13" i="1"/>
  <c r="D13" i="1"/>
  <c r="K31" i="6" l="1"/>
  <c r="L31" i="6"/>
  <c r="K15" i="6"/>
  <c r="L15" i="6"/>
  <c r="K29" i="1"/>
  <c r="L29" i="1"/>
  <c r="E25" i="6"/>
  <c r="F25" i="6"/>
  <c r="G25" i="6"/>
  <c r="H25" i="6"/>
  <c r="I25" i="6"/>
  <c r="J25" i="6"/>
  <c r="D25" i="6"/>
  <c r="E24" i="1"/>
  <c r="F24" i="1"/>
  <c r="G24" i="1"/>
  <c r="H24" i="1"/>
  <c r="I24" i="1"/>
  <c r="J24" i="1"/>
  <c r="D24" i="1"/>
  <c r="E9" i="6"/>
  <c r="F9" i="6"/>
  <c r="G9" i="6"/>
  <c r="H9" i="6"/>
  <c r="I9" i="6"/>
  <c r="J9" i="6"/>
  <c r="D9" i="6"/>
  <c r="F8" i="6" l="1"/>
  <c r="G8" i="6"/>
  <c r="H8" i="6"/>
  <c r="I8" i="6"/>
  <c r="J8" i="6"/>
  <c r="K35" i="6"/>
  <c r="L35" i="6"/>
  <c r="I24" i="6"/>
  <c r="J24" i="6"/>
  <c r="L23" i="6"/>
  <c r="K23" i="6"/>
  <c r="L7" i="6"/>
  <c r="K7" i="6"/>
  <c r="I26" i="6" l="1"/>
  <c r="I27" i="6" s="1"/>
  <c r="I28" i="6"/>
  <c r="I30" i="6"/>
  <c r="J26" i="6"/>
  <c r="J27" i="6"/>
  <c r="J28" i="6"/>
  <c r="J29" i="6"/>
  <c r="J30" i="6"/>
  <c r="J32" i="6" l="1"/>
  <c r="J33" i="6"/>
  <c r="J34" i="6"/>
  <c r="J36" i="6" s="1"/>
  <c r="J37" i="6" s="1"/>
  <c r="I29" i="6"/>
  <c r="I32" i="6" s="1"/>
  <c r="L22" i="1"/>
  <c r="K22" i="1"/>
  <c r="I23" i="1"/>
  <c r="J23" i="1"/>
  <c r="L7" i="1"/>
  <c r="K7" i="1"/>
  <c r="I33" i="6" l="1"/>
  <c r="I34" i="6" s="1"/>
  <c r="I28" i="1"/>
  <c r="I25" i="1"/>
  <c r="J28" i="1"/>
  <c r="J25" i="1"/>
  <c r="H24" i="6"/>
  <c r="G24" i="6"/>
  <c r="F24" i="6"/>
  <c r="E24" i="6"/>
  <c r="D24" i="6"/>
  <c r="I36" i="6" l="1"/>
  <c r="I37" i="6" s="1"/>
  <c r="J26" i="1"/>
  <c r="I27" i="1"/>
  <c r="K24" i="6"/>
  <c r="L24" i="6"/>
  <c r="J27" i="1"/>
  <c r="I26" i="1"/>
  <c r="I31" i="1" s="1"/>
  <c r="F30" i="6"/>
  <c r="F28" i="6"/>
  <c r="F26" i="6"/>
  <c r="H30" i="6"/>
  <c r="H28" i="6"/>
  <c r="H26" i="6"/>
  <c r="D30" i="6"/>
  <c r="D28" i="6"/>
  <c r="D26" i="6"/>
  <c r="E30" i="6"/>
  <c r="E28" i="6"/>
  <c r="E26" i="6"/>
  <c r="G30" i="6"/>
  <c r="G28" i="6"/>
  <c r="G26" i="6"/>
  <c r="H23" i="1"/>
  <c r="G23" i="1"/>
  <c r="F23" i="1"/>
  <c r="E23" i="1"/>
  <c r="D23" i="1"/>
  <c r="E8" i="6"/>
  <c r="D8" i="6"/>
  <c r="E8" i="1"/>
  <c r="E9" i="1" s="1"/>
  <c r="F8" i="1"/>
  <c r="F9" i="1" s="1"/>
  <c r="G8" i="1"/>
  <c r="G9" i="1" s="1"/>
  <c r="H8" i="1"/>
  <c r="H9" i="1" s="1"/>
  <c r="I8" i="1"/>
  <c r="I9" i="1" s="1"/>
  <c r="J8" i="1"/>
  <c r="J9" i="1" s="1"/>
  <c r="D8" i="1"/>
  <c r="D9" i="1" s="1"/>
  <c r="I30" i="1" l="1"/>
  <c r="I32" i="1" s="1"/>
  <c r="J31" i="1"/>
  <c r="J30" i="1"/>
  <c r="J32" i="1"/>
  <c r="K8" i="1"/>
  <c r="L8" i="1"/>
  <c r="D29" i="6"/>
  <c r="L26" i="6"/>
  <c r="K26" i="6"/>
  <c r="L30" i="6"/>
  <c r="K30" i="6"/>
  <c r="L23" i="1"/>
  <c r="K23" i="1"/>
  <c r="L28" i="6"/>
  <c r="K28" i="6"/>
  <c r="K25" i="6"/>
  <c r="L25" i="6"/>
  <c r="L8" i="6"/>
  <c r="K8" i="6"/>
  <c r="G27" i="6"/>
  <c r="G32" i="6" s="1"/>
  <c r="G29" i="6"/>
  <c r="D27" i="6"/>
  <c r="F27" i="6"/>
  <c r="F29" i="6"/>
  <c r="E27" i="6"/>
  <c r="E29" i="6"/>
  <c r="H27" i="6"/>
  <c r="H29" i="6"/>
  <c r="D28" i="1"/>
  <c r="D25" i="1"/>
  <c r="G28" i="1"/>
  <c r="G25" i="1"/>
  <c r="E28" i="1"/>
  <c r="E25" i="1"/>
  <c r="F25" i="1"/>
  <c r="F26" i="1" s="1"/>
  <c r="F28" i="1"/>
  <c r="H25" i="1"/>
  <c r="H28" i="1"/>
  <c r="H26" i="1"/>
  <c r="E33" i="6" l="1"/>
  <c r="J34" i="1"/>
  <c r="J35" i="1" s="1"/>
  <c r="I34" i="1"/>
  <c r="I35" i="1" s="1"/>
  <c r="D33" i="6"/>
  <c r="D32" i="6"/>
  <c r="D34" i="6" s="1"/>
  <c r="D36" i="6" s="1"/>
  <c r="E32" i="6"/>
  <c r="G33" i="6"/>
  <c r="G34" i="6" s="1"/>
  <c r="G36" i="6" s="1"/>
  <c r="G37" i="6" s="1"/>
  <c r="F32" i="6"/>
  <c r="H33" i="6"/>
  <c r="H32" i="6"/>
  <c r="F33" i="6"/>
  <c r="E34" i="6"/>
  <c r="E36" i="6" s="1"/>
  <c r="L14" i="1"/>
  <c r="K14" i="1"/>
  <c r="L28" i="1"/>
  <c r="K28" i="1"/>
  <c r="L24" i="1"/>
  <c r="K24" i="1"/>
  <c r="L29" i="6"/>
  <c r="K29" i="6"/>
  <c r="L25" i="1"/>
  <c r="K25" i="1"/>
  <c r="L27" i="6"/>
  <c r="K27" i="6"/>
  <c r="K32" i="6"/>
  <c r="L33" i="6"/>
  <c r="H27" i="1"/>
  <c r="H30" i="1" s="1"/>
  <c r="F27" i="1"/>
  <c r="F31" i="1" s="1"/>
  <c r="E27" i="1"/>
  <c r="G27" i="1"/>
  <c r="D27" i="1"/>
  <c r="E26" i="1"/>
  <c r="G26" i="1"/>
  <c r="D26" i="1"/>
  <c r="H34" i="6" l="1"/>
  <c r="F34" i="6"/>
  <c r="F36" i="6" s="1"/>
  <c r="F37" i="6" s="1"/>
  <c r="H36" i="6"/>
  <c r="D31" i="1"/>
  <c r="E31" i="1"/>
  <c r="G30" i="1"/>
  <c r="F30" i="1"/>
  <c r="F32" i="1" s="1"/>
  <c r="F34" i="1" s="1"/>
  <c r="H31" i="1"/>
  <c r="H32" i="1" s="1"/>
  <c r="H34" i="1" s="1"/>
  <c r="G31" i="1"/>
  <c r="E30" i="1"/>
  <c r="E32" i="1" s="1"/>
  <c r="D30" i="1"/>
  <c r="L26" i="1"/>
  <c r="K26" i="1"/>
  <c r="K33" i="6"/>
  <c r="L27" i="1"/>
  <c r="K27" i="1"/>
  <c r="K34" i="6"/>
  <c r="L32" i="6"/>
  <c r="L9" i="6"/>
  <c r="K9" i="6"/>
  <c r="F12" i="6"/>
  <c r="J12" i="6"/>
  <c r="H12" i="6"/>
  <c r="G12" i="6"/>
  <c r="E12" i="6"/>
  <c r="D12" i="6"/>
  <c r="I12" i="6"/>
  <c r="F10" i="6"/>
  <c r="F13" i="6" s="1"/>
  <c r="H10" i="6"/>
  <c r="H13" i="6" s="1"/>
  <c r="J10" i="6"/>
  <c r="J13" i="6" s="1"/>
  <c r="D10" i="6"/>
  <c r="E10" i="6"/>
  <c r="E13" i="6" s="1"/>
  <c r="G10" i="6"/>
  <c r="G13" i="6" s="1"/>
  <c r="I10" i="6"/>
  <c r="I13" i="6" s="1"/>
  <c r="I11" i="6"/>
  <c r="L34" i="6" l="1"/>
  <c r="E34" i="1"/>
  <c r="E35" i="1" s="1"/>
  <c r="G32" i="1"/>
  <c r="G34" i="1" s="1"/>
  <c r="G35" i="1" s="1"/>
  <c r="J11" i="6"/>
  <c r="I17" i="6"/>
  <c r="J16" i="6"/>
  <c r="I16" i="6"/>
  <c r="J17" i="6"/>
  <c r="D32" i="1"/>
  <c r="D34" i="1" s="1"/>
  <c r="E11" i="6"/>
  <c r="F11" i="6"/>
  <c r="L31" i="1"/>
  <c r="K31" i="1"/>
  <c r="L30" i="1"/>
  <c r="K30" i="1"/>
  <c r="D37" i="6"/>
  <c r="K36" i="6"/>
  <c r="L12" i="6"/>
  <c r="K12" i="6"/>
  <c r="D11" i="6"/>
  <c r="L10" i="6"/>
  <c r="K10" i="6"/>
  <c r="L14" i="6"/>
  <c r="K14" i="6"/>
  <c r="G11" i="6"/>
  <c r="H11" i="6"/>
  <c r="D13" i="6"/>
  <c r="E37" i="6"/>
  <c r="H37" i="6"/>
  <c r="F35" i="1"/>
  <c r="H35" i="1"/>
  <c r="I10" i="1"/>
  <c r="J10" i="1"/>
  <c r="J18" i="6" l="1"/>
  <c r="J20" i="6" s="1"/>
  <c r="J21" i="6" s="1"/>
  <c r="E16" i="6"/>
  <c r="G17" i="6"/>
  <c r="F16" i="6"/>
  <c r="H17" i="6"/>
  <c r="D17" i="6"/>
  <c r="E17" i="6"/>
  <c r="G16" i="6"/>
  <c r="F17" i="6"/>
  <c r="H16" i="6"/>
  <c r="H18" i="6" s="1"/>
  <c r="D16" i="6"/>
  <c r="I18" i="6"/>
  <c r="I20" i="6" s="1"/>
  <c r="I12" i="1"/>
  <c r="J12" i="1"/>
  <c r="L32" i="1"/>
  <c r="K32" i="1"/>
  <c r="L36" i="6"/>
  <c r="L34" i="1"/>
  <c r="K34" i="1"/>
  <c r="L37" i="6"/>
  <c r="K37" i="6"/>
  <c r="L11" i="6"/>
  <c r="K11" i="6"/>
  <c r="L13" i="6"/>
  <c r="K13" i="6"/>
  <c r="D35" i="1"/>
  <c r="J11" i="1"/>
  <c r="J16" i="1" s="1"/>
  <c r="I11" i="1"/>
  <c r="G18" i="6" l="1"/>
  <c r="E18" i="6"/>
  <c r="D18" i="6"/>
  <c r="E20" i="6"/>
  <c r="E21" i="6" s="1"/>
  <c r="D20" i="6"/>
  <c r="H20" i="6"/>
  <c r="F18" i="6"/>
  <c r="F20" i="6" s="1"/>
  <c r="F21" i="6" s="1"/>
  <c r="G20" i="6"/>
  <c r="G21" i="6" s="1"/>
  <c r="I16" i="1"/>
  <c r="I15" i="1"/>
  <c r="I17" i="1" s="1"/>
  <c r="I19" i="1" s="1"/>
  <c r="J15" i="1"/>
  <c r="L35" i="1"/>
  <c r="K35" i="1"/>
  <c r="J39" i="6"/>
  <c r="J45" i="6" s="1"/>
  <c r="J41" i="6"/>
  <c r="E41" i="6"/>
  <c r="L16" i="6"/>
  <c r="K16" i="6"/>
  <c r="L17" i="6"/>
  <c r="K17" i="6"/>
  <c r="H21" i="6"/>
  <c r="G41" i="6" l="1"/>
  <c r="G39" i="6"/>
  <c r="G45" i="6" s="1"/>
  <c r="E39" i="6"/>
  <c r="E45" i="6" s="1"/>
  <c r="J17" i="1"/>
  <c r="J19" i="1" s="1"/>
  <c r="H39" i="6"/>
  <c r="H41" i="6"/>
  <c r="F39" i="6"/>
  <c r="F41" i="6"/>
  <c r="L18" i="6"/>
  <c r="K18" i="6"/>
  <c r="D21" i="6"/>
  <c r="H45" i="6"/>
  <c r="I21" i="6"/>
  <c r="F45" i="6" l="1"/>
  <c r="I41" i="6"/>
  <c r="I39" i="6"/>
  <c r="I45" i="6" s="1"/>
  <c r="L20" i="6"/>
  <c r="K20" i="6"/>
  <c r="D39" i="6"/>
  <c r="L21" i="6"/>
  <c r="D41" i="6"/>
  <c r="D45" i="6" s="1"/>
  <c r="K21" i="6"/>
  <c r="I20" i="1"/>
  <c r="J20" i="1"/>
  <c r="I37" i="1" l="1"/>
  <c r="I39" i="1"/>
  <c r="J39" i="1"/>
  <c r="J37" i="1"/>
  <c r="J43" i="1" s="1"/>
  <c r="K45" i="6"/>
  <c r="L43" i="6"/>
  <c r="K43" i="6"/>
  <c r="K41" i="6"/>
  <c r="L41" i="6"/>
  <c r="K39" i="6"/>
  <c r="L39" i="6"/>
  <c r="L45" i="6"/>
  <c r="I43" i="1" l="1"/>
  <c r="K9" i="1" l="1"/>
  <c r="L9" i="1"/>
  <c r="G10" i="1"/>
  <c r="G12" i="1"/>
  <c r="E10" i="1"/>
  <c r="E12" i="1"/>
  <c r="H10" i="1"/>
  <c r="H12" i="1"/>
  <c r="F10" i="1"/>
  <c r="F12" i="1"/>
  <c r="G11" i="1"/>
  <c r="E11" i="1"/>
  <c r="D10" i="1"/>
  <c r="H11" i="1"/>
  <c r="F11" i="1"/>
  <c r="H15" i="1" l="1"/>
  <c r="H16" i="1"/>
  <c r="E15" i="1"/>
  <c r="E17" i="1" s="1"/>
  <c r="E16" i="1"/>
  <c r="F16" i="1"/>
  <c r="F15" i="1"/>
  <c r="G16" i="1"/>
  <c r="G15" i="1"/>
  <c r="K10" i="1"/>
  <c r="L10" i="1"/>
  <c r="K13" i="1"/>
  <c r="L13" i="1"/>
  <c r="D12" i="1"/>
  <c r="D11" i="1"/>
  <c r="H17" i="1" l="1"/>
  <c r="G17" i="1"/>
  <c r="G19" i="1" s="1"/>
  <c r="G20" i="1" s="1"/>
  <c r="F17" i="1"/>
  <c r="F19" i="1" s="1"/>
  <c r="F20" i="1" s="1"/>
  <c r="E19" i="1"/>
  <c r="H19" i="1"/>
  <c r="L12" i="1"/>
  <c r="K12" i="1"/>
  <c r="K11" i="1"/>
  <c r="L11" i="1"/>
  <c r="F39" i="1" l="1"/>
  <c r="F37" i="1"/>
  <c r="F43" i="1" s="1"/>
  <c r="G37" i="1"/>
  <c r="G39" i="1"/>
  <c r="E20" i="1"/>
  <c r="G43" i="1" l="1"/>
  <c r="K16" i="1"/>
  <c r="L16" i="1"/>
  <c r="E37" i="1"/>
  <c r="E39" i="1"/>
  <c r="L15" i="1"/>
  <c r="K15" i="1"/>
  <c r="H20" i="1"/>
  <c r="E43" i="1" l="1"/>
  <c r="K19" i="1"/>
  <c r="L19" i="1"/>
  <c r="H39" i="1"/>
  <c r="H37" i="1"/>
  <c r="L17" i="1"/>
  <c r="K17" i="1"/>
  <c r="D20" i="1"/>
  <c r="H43" i="1" l="1"/>
  <c r="L20" i="1"/>
  <c r="K20" i="1"/>
  <c r="D37" i="1"/>
  <c r="D39" i="1"/>
  <c r="D43" i="1" s="1"/>
  <c r="K37" i="1" l="1"/>
  <c r="L37" i="1"/>
  <c r="K39" i="1"/>
  <c r="L39" i="1"/>
  <c r="L41" i="1"/>
  <c r="K41" i="1"/>
  <c r="K43" i="1"/>
  <c r="L43" i="1"/>
</calcChain>
</file>

<file path=xl/sharedStrings.xml><?xml version="1.0" encoding="utf-8"?>
<sst xmlns="http://schemas.openxmlformats.org/spreadsheetml/2006/main" count="194" uniqueCount="53">
  <si>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</si>
  <si>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</si>
  <si>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</si>
  <si>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</si>
  <si>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</si>
  <si>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</si>
  <si>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</si>
  <si>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</si>
  <si>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</si>
  <si>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</si>
  <si>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</si>
  <si>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</si>
  <si>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</si>
  <si>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</si>
  <si>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</si>
  <si>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</si>
  <si>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</si>
  <si>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</si>
  <si>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</si>
  <si>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</si>
  <si>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</si>
  <si>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</si>
  <si>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</si>
  <si>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</si>
  <si>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</si>
  <si>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</si>
  <si>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</si>
  <si>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</si>
  <si>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1 класс</t>
  </si>
  <si>
    <t>2 класс</t>
  </si>
  <si>
    <t>3 класс</t>
  </si>
  <si>
    <t>4 класс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</si>
  <si>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</si>
  <si>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</si>
  <si>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</si>
  <si>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(10,0 % от ФЗП по ставкам заработной платы)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</si>
  <si>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</si>
  <si>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</si>
  <si>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6,9 % от ФОТ учителей</t>
  </si>
  <si>
    <t xml:space="preserve">5,1 % от ФОТ учителей </t>
  </si>
  <si>
    <t>2,2 % от ФОТ учителей  (добавить К=11163/7500=1,49; 2,2*1,49=3,3%)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</si>
  <si>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</si>
  <si>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</si>
  <si>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</si>
  <si>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</si>
  <si>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</si>
  <si>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</si>
  <si>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Надбавки за работу в сельской местности (25% от ФЗП по ставкам заработной платы)</t>
  </si>
  <si>
    <t xml:space="preserve">6,9 % от ФОТ учителей </t>
  </si>
  <si>
    <t>Приложение №1</t>
  </si>
  <si>
    <t>87329,7 тыс. руб./548 классов-комплектов/25 обучающихся=6374 рублей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</si>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</sst>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5" fontId="1" fillId="2" borderId="1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="78" zoomScaleNormal="68" zoomScaleSheetLayoutView="78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B6" sqref="B6:C6"/>
    </sheetView>
  </sheetViews>
  <sheetFormatPr defaultRowHeight="15" x14ac:dyDescent="0.25"/>
  <cols>
    <col min="1" max="1" width="7.140625" style="13" customWidth="1"/>
    <col min="2" max="2" width="28.28515625" style="13" customWidth="1"/>
    <col min="3" max="3" width="13.7109375" style="13" customWidth="1"/>
    <col min="4" max="4" width="12.140625" style="13" customWidth="1"/>
    <col min="5" max="5" width="12.7109375" style="13" customWidth="1"/>
    <col min="6" max="6" width="12.5703125" style="13" customWidth="1"/>
    <col min="7" max="7" width="13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4.42578125" style="13" customWidth="1"/>
    <col min="12" max="12" width="14.7109375" style="13" customWidth="1"/>
    <col min="13" max="16384" width="9.140625" style="13"/>
  </cols>
  <sheetData>
    <row r="1" spans="1:12" x14ac:dyDescent="0.25">
      <c r="K1" s="48" t="s">
        <v>49</v>
      </c>
      <c r="L1" s="48"/>
    </row>
    <row r="2" spans="1:12" ht="18.75" x14ac:dyDescent="0.3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5" customHeight="1" x14ac:dyDescent="0.25">
      <c r="A3" s="31" t="s">
        <v>1</v>
      </c>
      <c r="B3" s="37" t="s">
        <v>2</v>
      </c>
      <c r="C3" s="37" t="s">
        <v>3</v>
      </c>
      <c r="D3" s="27" t="s">
        <v>10</v>
      </c>
      <c r="E3" s="36"/>
      <c r="F3" s="36"/>
      <c r="G3" s="36"/>
      <c r="H3" s="36"/>
      <c r="I3" s="36"/>
      <c r="J3" s="36"/>
      <c r="K3" s="11"/>
      <c r="L3" s="12"/>
    </row>
    <row r="4" spans="1:12" ht="15" customHeight="1" x14ac:dyDescent="0.25">
      <c r="A4" s="32"/>
      <c r="B4" s="37"/>
      <c r="C4" s="37"/>
      <c r="D4" s="14" t="s">
        <v>28</v>
      </c>
      <c r="E4" s="27" t="s">
        <v>29</v>
      </c>
      <c r="F4" s="28"/>
      <c r="G4" s="27" t="s">
        <v>30</v>
      </c>
      <c r="H4" s="28"/>
      <c r="I4" s="27" t="s">
        <v>31</v>
      </c>
      <c r="J4" s="28"/>
      <c r="K4" s="24" t="s">
        <v>0</v>
      </c>
      <c r="L4" s="24"/>
    </row>
    <row r="5" spans="1:12" ht="45" x14ac:dyDescent="0.25">
      <c r="A5" s="33"/>
      <c r="B5" s="37"/>
      <c r="C5" s="37"/>
      <c r="D5" s="17" t="s">
        <v>6</v>
      </c>
      <c r="E5" s="17" t="s">
        <v>6</v>
      </c>
      <c r="F5" s="17" t="s">
        <v>7</v>
      </c>
      <c r="G5" s="17" t="s">
        <v>6</v>
      </c>
      <c r="H5" s="17" t="s">
        <v>7</v>
      </c>
      <c r="I5" s="17" t="s">
        <v>6</v>
      </c>
      <c r="J5" s="17" t="s">
        <v>7</v>
      </c>
      <c r="K5" s="17" t="s">
        <v>6</v>
      </c>
      <c r="L5" s="17" t="s">
        <v>7</v>
      </c>
    </row>
    <row r="6" spans="1:12" ht="30" customHeight="1" x14ac:dyDescent="0.25">
      <c r="A6" s="18"/>
      <c r="B6" s="34" t="s">
        <v>9</v>
      </c>
      <c r="C6" s="35"/>
      <c r="D6" s="19"/>
      <c r="E6" s="19"/>
      <c r="F6" s="19"/>
      <c r="G6" s="19"/>
      <c r="H6" s="19"/>
      <c r="I6" s="19"/>
      <c r="J6" s="19"/>
      <c r="K6" s="19"/>
      <c r="L6" s="20"/>
    </row>
    <row r="7" spans="1:12" ht="39.75" customHeight="1" x14ac:dyDescent="0.25">
      <c r="A7" s="18">
        <v>1</v>
      </c>
      <c r="B7" s="3" t="s">
        <v>23</v>
      </c>
      <c r="C7" s="4" t="s">
        <v>24</v>
      </c>
      <c r="D7" s="21">
        <v>21</v>
      </c>
      <c r="E7" s="21">
        <v>23</v>
      </c>
      <c r="F7" s="21">
        <v>26</v>
      </c>
      <c r="G7" s="21">
        <v>23</v>
      </c>
      <c r="H7" s="21">
        <v>26</v>
      </c>
      <c r="I7" s="21">
        <v>23</v>
      </c>
      <c r="J7" s="21">
        <v>26</v>
      </c>
      <c r="K7" s="22">
        <f>D7+E7+G7+I7</f>
        <v>90</v>
      </c>
      <c r="L7" s="22">
        <f>D7+F7+H7+J7</f>
        <v>99</v>
      </c>
    </row>
    <row r="8" spans="1:12" ht="43.5" customHeight="1" x14ac:dyDescent="0.25">
      <c r="A8" s="6">
        <v>2</v>
      </c>
      <c r="B8" s="5" t="s">
        <v>5</v>
      </c>
      <c r="C8" s="6" t="s">
        <v>4</v>
      </c>
      <c r="D8" s="2">
        <f>ROUND(D7/18,2)</f>
        <v>1.17</v>
      </c>
      <c r="E8" s="2">
        <f t="shared" ref="E8:J8" si="0">ROUND(E7/18,2)</f>
        <v>1.28</v>
      </c>
      <c r="F8" s="2">
        <f t="shared" si="0"/>
        <v>1.44</v>
      </c>
      <c r="G8" s="2">
        <f t="shared" si="0"/>
        <v>1.28</v>
      </c>
      <c r="H8" s="2">
        <f t="shared" si="0"/>
        <v>1.44</v>
      </c>
      <c r="I8" s="2">
        <f t="shared" si="0"/>
        <v>1.28</v>
      </c>
      <c r="J8" s="2">
        <f t="shared" si="0"/>
        <v>1.44</v>
      </c>
      <c r="K8" s="2">
        <f>D8+E8+G8+I8</f>
        <v>5.0100000000000007</v>
      </c>
      <c r="L8" s="2">
        <f>D8+F8+H8+J8</f>
        <v>5.49</v>
      </c>
    </row>
    <row r="9" spans="1:12" ht="45" x14ac:dyDescent="0.25">
      <c r="A9" s="18">
        <v>3</v>
      </c>
      <c r="B9" s="5" t="s">
        <v>34</v>
      </c>
      <c r="C9" s="6" t="s">
        <v>8</v>
      </c>
      <c r="D9" s="2">
        <f>ROUND(8621*D8,2)</f>
        <v>10086.57</v>
      </c>
      <c r="E9" s="2">
        <f t="shared" ref="E9:J9" si="1">ROUND(8621*E8,2)</f>
        <v>11034.88</v>
      </c>
      <c r="F9" s="2">
        <f t="shared" si="1"/>
        <v>12414.24</v>
      </c>
      <c r="G9" s="2">
        <f t="shared" si="1"/>
        <v>11034.88</v>
      </c>
      <c r="H9" s="2">
        <f t="shared" si="1"/>
        <v>12414.24</v>
      </c>
      <c r="I9" s="2">
        <f t="shared" si="1"/>
        <v>11034.88</v>
      </c>
      <c r="J9" s="2">
        <f t="shared" si="1"/>
        <v>12414.24</v>
      </c>
      <c r="K9" s="2">
        <f>D9+E9+G9+I9</f>
        <v>43191.209999999992</v>
      </c>
      <c r="L9" s="2">
        <f>D9+F9+H9+J9</f>
        <v>47329.289999999994</v>
      </c>
    </row>
    <row r="10" spans="1:12" ht="60" x14ac:dyDescent="0.25">
      <c r="A10" s="6">
        <v>4</v>
      </c>
      <c r="B10" s="5" t="s">
        <v>36</v>
      </c>
      <c r="C10" s="6" t="s">
        <v>8</v>
      </c>
      <c r="D10" s="2">
        <f t="shared" ref="D10:H10" si="2">ROUND(D9*0.3,2)</f>
        <v>3025.97</v>
      </c>
      <c r="E10" s="2">
        <f t="shared" si="2"/>
        <v>3310.46</v>
      </c>
      <c r="F10" s="2">
        <f t="shared" si="2"/>
        <v>3724.27</v>
      </c>
      <c r="G10" s="2">
        <f t="shared" si="2"/>
        <v>3310.46</v>
      </c>
      <c r="H10" s="2">
        <f t="shared" si="2"/>
        <v>3724.27</v>
      </c>
      <c r="I10" s="2">
        <f t="shared" ref="I10:J10" si="3">ROUND(I9*0.3,2)</f>
        <v>3310.46</v>
      </c>
      <c r="J10" s="2">
        <f t="shared" si="3"/>
        <v>3724.27</v>
      </c>
      <c r="K10" s="2">
        <f t="shared" ref="K10:K20" si="4">D10+E10+G10+I10</f>
        <v>12957.349999999999</v>
      </c>
      <c r="L10" s="2">
        <f t="shared" ref="L10:L20" si="5">D10+F10+H10+J10</f>
        <v>14198.78</v>
      </c>
    </row>
    <row r="11" spans="1:12" ht="75" x14ac:dyDescent="0.25">
      <c r="A11" s="18">
        <v>5</v>
      </c>
      <c r="B11" s="5" t="s">
        <v>37</v>
      </c>
      <c r="C11" s="6" t="s">
        <v>8</v>
      </c>
      <c r="D11" s="2">
        <f t="shared" ref="D11:H11" si="6">ROUND((D9+D10)*0.3,2)</f>
        <v>3933.76</v>
      </c>
      <c r="E11" s="2">
        <f t="shared" si="6"/>
        <v>4303.6000000000004</v>
      </c>
      <c r="F11" s="2">
        <f t="shared" si="6"/>
        <v>4841.55</v>
      </c>
      <c r="G11" s="2">
        <f t="shared" si="6"/>
        <v>4303.6000000000004</v>
      </c>
      <c r="H11" s="2">
        <f t="shared" si="6"/>
        <v>4841.55</v>
      </c>
      <c r="I11" s="2">
        <f t="shared" ref="I11:J11" si="7">ROUND((I9+I10)*0.3,2)</f>
        <v>4303.6000000000004</v>
      </c>
      <c r="J11" s="2">
        <f t="shared" si="7"/>
        <v>4841.55</v>
      </c>
      <c r="K11" s="2">
        <f t="shared" si="4"/>
        <v>16844.560000000001</v>
      </c>
      <c r="L11" s="2">
        <f t="shared" si="5"/>
        <v>18458.41</v>
      </c>
    </row>
    <row r="12" spans="1:12" ht="45" x14ac:dyDescent="0.25">
      <c r="A12" s="6">
        <v>6</v>
      </c>
      <c r="B12" s="5" t="s">
        <v>11</v>
      </c>
      <c r="C12" s="6" t="s">
        <v>8</v>
      </c>
      <c r="D12" s="2">
        <f>ROUND((D9+D10)*0.2,2)</f>
        <v>2622.51</v>
      </c>
      <c r="E12" s="2">
        <f t="shared" ref="E12:J12" si="8">ROUND((E9+E10)*0.2,2)</f>
        <v>2869.07</v>
      </c>
      <c r="F12" s="2">
        <f t="shared" si="8"/>
        <v>3227.7</v>
      </c>
      <c r="G12" s="2">
        <f t="shared" si="8"/>
        <v>2869.07</v>
      </c>
      <c r="H12" s="2">
        <f t="shared" si="8"/>
        <v>3227.7</v>
      </c>
      <c r="I12" s="2">
        <f t="shared" si="8"/>
        <v>2869.07</v>
      </c>
      <c r="J12" s="2">
        <f t="shared" si="8"/>
        <v>3227.7</v>
      </c>
      <c r="K12" s="2">
        <f t="shared" si="4"/>
        <v>11229.72</v>
      </c>
      <c r="L12" s="2">
        <f t="shared" si="5"/>
        <v>12305.61</v>
      </c>
    </row>
    <row r="13" spans="1:12" ht="65.25" customHeight="1" x14ac:dyDescent="0.25">
      <c r="A13" s="18">
        <v>7</v>
      </c>
      <c r="B13" s="5" t="s">
        <v>35</v>
      </c>
      <c r="C13" s="6" t="s">
        <v>8</v>
      </c>
      <c r="D13" s="2">
        <f>ROUND(D9*0.1,2)</f>
        <v>1008.66</v>
      </c>
      <c r="E13" s="2">
        <f t="shared" ref="E13:J13" si="9">ROUND(E9*0.1,2)</f>
        <v>1103.49</v>
      </c>
      <c r="F13" s="2">
        <f t="shared" si="9"/>
        <v>1241.42</v>
      </c>
      <c r="G13" s="2">
        <f t="shared" si="9"/>
        <v>1103.49</v>
      </c>
      <c r="H13" s="2">
        <f t="shared" si="9"/>
        <v>1241.42</v>
      </c>
      <c r="I13" s="2">
        <f t="shared" si="9"/>
        <v>1103.49</v>
      </c>
      <c r="J13" s="2">
        <f t="shared" si="9"/>
        <v>1241.42</v>
      </c>
      <c r="K13" s="2">
        <f t="shared" si="4"/>
        <v>4319.13</v>
      </c>
      <c r="L13" s="2">
        <f t="shared" si="5"/>
        <v>4732.92</v>
      </c>
    </row>
    <row r="14" spans="1:12" ht="45.75" customHeight="1" x14ac:dyDescent="0.25">
      <c r="A14" s="18">
        <v>8</v>
      </c>
      <c r="B14" s="5" t="s">
        <v>33</v>
      </c>
      <c r="C14" s="6" t="s">
        <v>8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ref="K14" si="10">D14+E14+G14+I14</f>
        <v>0</v>
      </c>
      <c r="L14" s="2">
        <f t="shared" ref="L14" si="11">D14+F14+H14+J14</f>
        <v>0</v>
      </c>
    </row>
    <row r="15" spans="1:12" x14ac:dyDescent="0.25">
      <c r="A15" s="6">
        <v>8</v>
      </c>
      <c r="B15" s="7" t="s">
        <v>12</v>
      </c>
      <c r="C15" s="6" t="s">
        <v>8</v>
      </c>
      <c r="D15" s="2">
        <f>ROUND((D9+D10+D11+D12+D13+D14)*0.05,2)</f>
        <v>1033.8699999999999</v>
      </c>
      <c r="E15" s="2">
        <f t="shared" ref="E15:J15" si="12">ROUND((E9+E10+E11+E12+E13+E14)*0.05,2)</f>
        <v>1131.08</v>
      </c>
      <c r="F15" s="2">
        <f t="shared" si="12"/>
        <v>1272.46</v>
      </c>
      <c r="G15" s="2">
        <f t="shared" si="12"/>
        <v>1131.08</v>
      </c>
      <c r="H15" s="2">
        <f t="shared" si="12"/>
        <v>1272.46</v>
      </c>
      <c r="I15" s="2">
        <f t="shared" si="12"/>
        <v>1131.08</v>
      </c>
      <c r="J15" s="2">
        <f t="shared" si="12"/>
        <v>1272.46</v>
      </c>
      <c r="K15" s="2">
        <f t="shared" si="4"/>
        <v>4427.1099999999997</v>
      </c>
      <c r="L15" s="2">
        <f t="shared" si="5"/>
        <v>4851.25</v>
      </c>
    </row>
    <row r="16" spans="1:12" x14ac:dyDescent="0.25">
      <c r="A16" s="18">
        <v>9</v>
      </c>
      <c r="B16" s="7" t="s">
        <v>13</v>
      </c>
      <c r="C16" s="6" t="s">
        <v>8</v>
      </c>
      <c r="D16" s="6">
        <f>ROUND((D9+D10+D11+D12+D13+D14)*0.01,2)</f>
        <v>206.77</v>
      </c>
      <c r="E16" s="6">
        <f t="shared" ref="E16:J16" si="13">ROUND((E9+E10+E11+E12+E13+E14)*0.01,2)</f>
        <v>226.22</v>
      </c>
      <c r="F16" s="6">
        <f t="shared" si="13"/>
        <v>254.49</v>
      </c>
      <c r="G16" s="6">
        <f t="shared" si="13"/>
        <v>226.22</v>
      </c>
      <c r="H16" s="6">
        <f t="shared" si="13"/>
        <v>254.49</v>
      </c>
      <c r="I16" s="6">
        <f t="shared" si="13"/>
        <v>226.22</v>
      </c>
      <c r="J16" s="6">
        <f t="shared" si="13"/>
        <v>254.49</v>
      </c>
      <c r="K16" s="2">
        <f t="shared" si="4"/>
        <v>885.43000000000006</v>
      </c>
      <c r="L16" s="2">
        <f t="shared" si="5"/>
        <v>970.24</v>
      </c>
    </row>
    <row r="17" spans="1:12" ht="31.5" customHeight="1" x14ac:dyDescent="0.25">
      <c r="A17" s="6">
        <v>10</v>
      </c>
      <c r="B17" s="5" t="s">
        <v>17</v>
      </c>
      <c r="C17" s="6" t="s">
        <v>8</v>
      </c>
      <c r="D17" s="1">
        <f>ROUND((D9+D10+D11+D12+D13+D14+D15+D16)*0.302,2)</f>
        <v>6619.27</v>
      </c>
      <c r="E17" s="1">
        <f t="shared" ref="E17:J17" si="14">ROUND((E9+E10+E11+E12+E13+E14+E15+E16)*0.302,2)</f>
        <v>7241.6</v>
      </c>
      <c r="F17" s="1">
        <f t="shared" si="14"/>
        <v>8146.79</v>
      </c>
      <c r="G17" s="1">
        <f t="shared" si="14"/>
        <v>7241.6</v>
      </c>
      <c r="H17" s="1">
        <f t="shared" si="14"/>
        <v>8146.79</v>
      </c>
      <c r="I17" s="1">
        <f t="shared" si="14"/>
        <v>7241.6</v>
      </c>
      <c r="J17" s="1">
        <f t="shared" si="14"/>
        <v>8146.79</v>
      </c>
      <c r="K17" s="2">
        <f t="shared" si="4"/>
        <v>28344.07</v>
      </c>
      <c r="L17" s="2">
        <f t="shared" si="5"/>
        <v>31059.640000000003</v>
      </c>
    </row>
    <row r="18" spans="1:12" ht="30" x14ac:dyDescent="0.25">
      <c r="A18" s="6"/>
      <c r="B18" s="5" t="s">
        <v>14</v>
      </c>
      <c r="C18" s="6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6"/>
      <c r="B19" s="8" t="s">
        <v>15</v>
      </c>
      <c r="C19" s="6" t="s">
        <v>8</v>
      </c>
      <c r="D19" s="2">
        <f>D9+D10+D11+D12+D13+D14+D15+D16+D17</f>
        <v>28537.379999999997</v>
      </c>
      <c r="E19" s="2">
        <f t="shared" ref="E19:J19" si="15">E9+E10+E11+E12+E13+E14+E15+E16+E17</f>
        <v>31220.400000000001</v>
      </c>
      <c r="F19" s="2">
        <f t="shared" si="15"/>
        <v>35122.92</v>
      </c>
      <c r="G19" s="2">
        <f t="shared" si="15"/>
        <v>31220.400000000001</v>
      </c>
      <c r="H19" s="2">
        <f t="shared" si="15"/>
        <v>35122.92</v>
      </c>
      <c r="I19" s="2">
        <f t="shared" si="15"/>
        <v>31220.400000000001</v>
      </c>
      <c r="J19" s="2">
        <f t="shared" si="15"/>
        <v>35122.92</v>
      </c>
      <c r="K19" s="2">
        <f t="shared" si="4"/>
        <v>122198.57999999999</v>
      </c>
      <c r="L19" s="2">
        <f t="shared" si="5"/>
        <v>133906.14000000001</v>
      </c>
    </row>
    <row r="20" spans="1:12" x14ac:dyDescent="0.25">
      <c r="A20" s="7"/>
      <c r="B20" s="8" t="s">
        <v>16</v>
      </c>
      <c r="C20" s="6" t="s">
        <v>8</v>
      </c>
      <c r="D20" s="2">
        <f t="shared" ref="D20:H20" si="16">ROUND(D19*12,2)</f>
        <v>342448.56</v>
      </c>
      <c r="E20" s="2">
        <f t="shared" si="16"/>
        <v>374644.8</v>
      </c>
      <c r="F20" s="2">
        <f t="shared" si="16"/>
        <v>421475.04</v>
      </c>
      <c r="G20" s="2">
        <f t="shared" si="16"/>
        <v>374644.8</v>
      </c>
      <c r="H20" s="2">
        <f t="shared" si="16"/>
        <v>421475.04</v>
      </c>
      <c r="I20" s="2">
        <f t="shared" ref="I20:J20" si="17">ROUND(I19*12,2)</f>
        <v>374644.8</v>
      </c>
      <c r="J20" s="2">
        <f t="shared" si="17"/>
        <v>421475.04</v>
      </c>
      <c r="K20" s="2">
        <f t="shared" si="4"/>
        <v>1466382.96</v>
      </c>
      <c r="L20" s="2">
        <f t="shared" si="5"/>
        <v>1606873.68</v>
      </c>
    </row>
    <row r="21" spans="1:12" ht="15.75" x14ac:dyDescent="0.25">
      <c r="A21" s="7"/>
      <c r="B21" s="9" t="s">
        <v>25</v>
      </c>
      <c r="C21" s="10"/>
      <c r="D21" s="2"/>
      <c r="E21" s="2"/>
      <c r="F21" s="2"/>
      <c r="G21" s="2"/>
      <c r="H21" s="2"/>
      <c r="I21" s="2"/>
      <c r="J21" s="2"/>
      <c r="K21" s="2"/>
      <c r="L21" s="2"/>
    </row>
    <row r="22" spans="1:12" ht="31.5" x14ac:dyDescent="0.25">
      <c r="A22" s="18">
        <v>1</v>
      </c>
      <c r="B22" s="3" t="s">
        <v>23</v>
      </c>
      <c r="C22" s="4" t="s">
        <v>24</v>
      </c>
      <c r="D22" s="22">
        <v>10</v>
      </c>
      <c r="E22" s="22">
        <v>10</v>
      </c>
      <c r="F22" s="22">
        <v>10</v>
      </c>
      <c r="G22" s="22">
        <v>10</v>
      </c>
      <c r="H22" s="22">
        <v>10</v>
      </c>
      <c r="I22" s="22">
        <v>10</v>
      </c>
      <c r="J22" s="22">
        <v>10</v>
      </c>
      <c r="K22" s="22">
        <f>D22+E22+G22+I22</f>
        <v>40</v>
      </c>
      <c r="L22" s="22">
        <f>D22+F22+H22+J22</f>
        <v>40</v>
      </c>
    </row>
    <row r="23" spans="1:12" ht="45" x14ac:dyDescent="0.25">
      <c r="A23" s="6">
        <v>2</v>
      </c>
      <c r="B23" s="5" t="s">
        <v>26</v>
      </c>
      <c r="C23" s="6" t="s">
        <v>4</v>
      </c>
      <c r="D23" s="2">
        <f>ROUND(D22/18,2)</f>
        <v>0.56000000000000005</v>
      </c>
      <c r="E23" s="2">
        <f t="shared" ref="E23:J23" si="18">ROUND(E22/18,2)</f>
        <v>0.56000000000000005</v>
      </c>
      <c r="F23" s="2">
        <f t="shared" si="18"/>
        <v>0.56000000000000005</v>
      </c>
      <c r="G23" s="2">
        <f t="shared" si="18"/>
        <v>0.56000000000000005</v>
      </c>
      <c r="H23" s="2">
        <f t="shared" si="18"/>
        <v>0.56000000000000005</v>
      </c>
      <c r="I23" s="2">
        <f t="shared" si="18"/>
        <v>0.56000000000000005</v>
      </c>
      <c r="J23" s="2">
        <f t="shared" si="18"/>
        <v>0.56000000000000005</v>
      </c>
      <c r="K23" s="2">
        <f t="shared" ref="K23:K43" si="19">D23+E23+G23+I23</f>
        <v>2.2400000000000002</v>
      </c>
      <c r="L23" s="2">
        <f t="shared" ref="L23:L43" si="20">D23+F23+H23+J23</f>
        <v>2.2400000000000002</v>
      </c>
    </row>
    <row r="24" spans="1:12" ht="45" x14ac:dyDescent="0.25">
      <c r="A24" s="6">
        <v>3</v>
      </c>
      <c r="B24" s="5" t="s">
        <v>34</v>
      </c>
      <c r="C24" s="6" t="s">
        <v>8</v>
      </c>
      <c r="D24" s="2">
        <f>ROUND(7834*D23,2)</f>
        <v>4387.04</v>
      </c>
      <c r="E24" s="2">
        <f t="shared" ref="E24:J24" si="21">ROUND(7834*E23,2)</f>
        <v>4387.04</v>
      </c>
      <c r="F24" s="2">
        <f t="shared" si="21"/>
        <v>4387.04</v>
      </c>
      <c r="G24" s="2">
        <f t="shared" si="21"/>
        <v>4387.04</v>
      </c>
      <c r="H24" s="2">
        <f t="shared" si="21"/>
        <v>4387.04</v>
      </c>
      <c r="I24" s="2">
        <f t="shared" si="21"/>
        <v>4387.04</v>
      </c>
      <c r="J24" s="2">
        <f t="shared" si="21"/>
        <v>4387.04</v>
      </c>
      <c r="K24" s="2">
        <f t="shared" si="19"/>
        <v>17548.16</v>
      </c>
      <c r="L24" s="2">
        <f t="shared" si="20"/>
        <v>17548.16</v>
      </c>
    </row>
    <row r="25" spans="1:12" ht="60" x14ac:dyDescent="0.25">
      <c r="A25" s="6">
        <v>4</v>
      </c>
      <c r="B25" s="5" t="s">
        <v>36</v>
      </c>
      <c r="C25" s="6" t="s">
        <v>8</v>
      </c>
      <c r="D25" s="2">
        <f>ROUND(D24*0.3,2)</f>
        <v>1316.11</v>
      </c>
      <c r="E25" s="2">
        <f t="shared" ref="E25:J25" si="22">ROUND(E24*0.3,2)</f>
        <v>1316.11</v>
      </c>
      <c r="F25" s="2">
        <f t="shared" si="22"/>
        <v>1316.11</v>
      </c>
      <c r="G25" s="2">
        <f t="shared" si="22"/>
        <v>1316.11</v>
      </c>
      <c r="H25" s="2">
        <f t="shared" si="22"/>
        <v>1316.11</v>
      </c>
      <c r="I25" s="2">
        <f t="shared" si="22"/>
        <v>1316.11</v>
      </c>
      <c r="J25" s="2">
        <f t="shared" si="22"/>
        <v>1316.11</v>
      </c>
      <c r="K25" s="2">
        <f t="shared" si="19"/>
        <v>5264.44</v>
      </c>
      <c r="L25" s="2">
        <f t="shared" si="20"/>
        <v>5264.44</v>
      </c>
    </row>
    <row r="26" spans="1:12" ht="75" x14ac:dyDescent="0.25">
      <c r="A26" s="6">
        <v>5</v>
      </c>
      <c r="B26" s="5" t="s">
        <v>37</v>
      </c>
      <c r="C26" s="6" t="s">
        <v>8</v>
      </c>
      <c r="D26" s="2">
        <f>ROUND((D24+D25)*0.3,2)</f>
        <v>1710.95</v>
      </c>
      <c r="E26" s="2">
        <f t="shared" ref="E26:J26" si="23">ROUND((E24+E25)*0.3,2)</f>
        <v>1710.95</v>
      </c>
      <c r="F26" s="2">
        <f t="shared" si="23"/>
        <v>1710.95</v>
      </c>
      <c r="G26" s="2">
        <f t="shared" si="23"/>
        <v>1710.95</v>
      </c>
      <c r="H26" s="2">
        <f t="shared" si="23"/>
        <v>1710.95</v>
      </c>
      <c r="I26" s="2">
        <f t="shared" si="23"/>
        <v>1710.95</v>
      </c>
      <c r="J26" s="2">
        <f t="shared" si="23"/>
        <v>1710.95</v>
      </c>
      <c r="K26" s="2">
        <f t="shared" si="19"/>
        <v>6843.8</v>
      </c>
      <c r="L26" s="2">
        <f t="shared" si="20"/>
        <v>6843.8</v>
      </c>
    </row>
    <row r="27" spans="1:12" ht="45" x14ac:dyDescent="0.25">
      <c r="A27" s="6">
        <v>6</v>
      </c>
      <c r="B27" s="5" t="s">
        <v>11</v>
      </c>
      <c r="C27" s="6" t="s">
        <v>8</v>
      </c>
      <c r="D27" s="2">
        <f>ROUND((D24+D25)*0.2,2)</f>
        <v>1140.6300000000001</v>
      </c>
      <c r="E27" s="2">
        <f t="shared" ref="E27:J27" si="24">ROUND((E24+E25)*0.2,2)</f>
        <v>1140.6300000000001</v>
      </c>
      <c r="F27" s="2">
        <f t="shared" si="24"/>
        <v>1140.6300000000001</v>
      </c>
      <c r="G27" s="2">
        <f t="shared" si="24"/>
        <v>1140.6300000000001</v>
      </c>
      <c r="H27" s="2">
        <f t="shared" si="24"/>
        <v>1140.6300000000001</v>
      </c>
      <c r="I27" s="2">
        <f t="shared" si="24"/>
        <v>1140.6300000000001</v>
      </c>
      <c r="J27" s="2">
        <f t="shared" si="24"/>
        <v>1140.6300000000001</v>
      </c>
      <c r="K27" s="2">
        <f t="shared" si="19"/>
        <v>4562.5200000000004</v>
      </c>
      <c r="L27" s="2">
        <f t="shared" si="20"/>
        <v>4562.5200000000004</v>
      </c>
    </row>
    <row r="28" spans="1:12" ht="60" x14ac:dyDescent="0.25">
      <c r="A28" s="6">
        <v>7</v>
      </c>
      <c r="B28" s="5" t="s">
        <v>35</v>
      </c>
      <c r="C28" s="6" t="s">
        <v>8</v>
      </c>
      <c r="D28" s="2">
        <f>ROUND(D24*0.2,2)</f>
        <v>877.41</v>
      </c>
      <c r="E28" s="2">
        <f t="shared" ref="E28:H28" si="25">ROUND(E24*0.2,2)</f>
        <v>877.41</v>
      </c>
      <c r="F28" s="2">
        <f t="shared" si="25"/>
        <v>877.41</v>
      </c>
      <c r="G28" s="2">
        <f t="shared" si="25"/>
        <v>877.41</v>
      </c>
      <c r="H28" s="2">
        <f t="shared" si="25"/>
        <v>877.41</v>
      </c>
      <c r="I28" s="2">
        <f t="shared" ref="I28:J28" si="26">ROUND(I24*0.2,2)</f>
        <v>877.41</v>
      </c>
      <c r="J28" s="2">
        <f t="shared" si="26"/>
        <v>877.41</v>
      </c>
      <c r="K28" s="2">
        <f t="shared" si="19"/>
        <v>3509.64</v>
      </c>
      <c r="L28" s="2">
        <f t="shared" si="20"/>
        <v>3509.64</v>
      </c>
    </row>
    <row r="29" spans="1:12" ht="49.5" customHeight="1" x14ac:dyDescent="0.25">
      <c r="A29" s="6"/>
      <c r="B29" s="5" t="s">
        <v>33</v>
      </c>
      <c r="C29" s="6" t="s">
        <v>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f t="shared" ref="K29" si="27">D29+E29+G29+I29</f>
        <v>0</v>
      </c>
      <c r="L29" s="2">
        <f t="shared" ref="L29" si="28">D29+F29+H29+J29</f>
        <v>0</v>
      </c>
    </row>
    <row r="30" spans="1:12" x14ac:dyDescent="0.25">
      <c r="A30" s="6">
        <v>8</v>
      </c>
      <c r="B30" s="7" t="s">
        <v>12</v>
      </c>
      <c r="C30" s="6" t="s">
        <v>8</v>
      </c>
      <c r="D30" s="2">
        <f>ROUND((D24+D25+D26+D27+D28+D29)*0.05,2)</f>
        <v>471.61</v>
      </c>
      <c r="E30" s="2">
        <f t="shared" ref="E30:J30" si="29">ROUND((E24+E25+E26+E27+E28+E29)*0.05,2)</f>
        <v>471.61</v>
      </c>
      <c r="F30" s="2">
        <f t="shared" si="29"/>
        <v>471.61</v>
      </c>
      <c r="G30" s="2">
        <f t="shared" si="29"/>
        <v>471.61</v>
      </c>
      <c r="H30" s="2">
        <f t="shared" si="29"/>
        <v>471.61</v>
      </c>
      <c r="I30" s="2">
        <f t="shared" si="29"/>
        <v>471.61</v>
      </c>
      <c r="J30" s="2">
        <f t="shared" si="29"/>
        <v>471.61</v>
      </c>
      <c r="K30" s="2">
        <f t="shared" si="19"/>
        <v>1886.44</v>
      </c>
      <c r="L30" s="2">
        <f t="shared" si="20"/>
        <v>1886.44</v>
      </c>
    </row>
    <row r="31" spans="1:12" x14ac:dyDescent="0.25">
      <c r="A31" s="6">
        <v>9</v>
      </c>
      <c r="B31" s="7" t="s">
        <v>13</v>
      </c>
      <c r="C31" s="6" t="s">
        <v>8</v>
      </c>
      <c r="D31" s="6">
        <f>ROUND((D24+D25+D26+D27+D28+D29)*0.01,2)</f>
        <v>94.32</v>
      </c>
      <c r="E31" s="6">
        <f t="shared" ref="E31:J31" si="30">ROUND((E24+E25+E26+E27+E28+E29)*0.01,2)</f>
        <v>94.32</v>
      </c>
      <c r="F31" s="6">
        <f t="shared" si="30"/>
        <v>94.32</v>
      </c>
      <c r="G31" s="6">
        <f t="shared" si="30"/>
        <v>94.32</v>
      </c>
      <c r="H31" s="6">
        <f t="shared" si="30"/>
        <v>94.32</v>
      </c>
      <c r="I31" s="6">
        <f t="shared" si="30"/>
        <v>94.32</v>
      </c>
      <c r="J31" s="6">
        <f t="shared" si="30"/>
        <v>94.32</v>
      </c>
      <c r="K31" s="2">
        <f t="shared" si="19"/>
        <v>377.28</v>
      </c>
      <c r="L31" s="2">
        <f t="shared" si="20"/>
        <v>377.28</v>
      </c>
    </row>
    <row r="32" spans="1:12" ht="45" x14ac:dyDescent="0.25">
      <c r="A32" s="6">
        <v>10</v>
      </c>
      <c r="B32" s="5" t="s">
        <v>17</v>
      </c>
      <c r="C32" s="6" t="s">
        <v>8</v>
      </c>
      <c r="D32" s="1">
        <f>ROUND((D24+D25+D26+D27+D28+D29+D30+D31)*0.302,2)</f>
        <v>3019.42</v>
      </c>
      <c r="E32" s="1">
        <f t="shared" ref="E32:J32" si="31">ROUND((E24+E25+E26+E27+E28+E29+E30+E31)*0.302,2)</f>
        <v>3019.42</v>
      </c>
      <c r="F32" s="1">
        <f t="shared" si="31"/>
        <v>3019.42</v>
      </c>
      <c r="G32" s="1">
        <f t="shared" si="31"/>
        <v>3019.42</v>
      </c>
      <c r="H32" s="1">
        <f t="shared" si="31"/>
        <v>3019.42</v>
      </c>
      <c r="I32" s="1">
        <f t="shared" si="31"/>
        <v>3019.42</v>
      </c>
      <c r="J32" s="1">
        <f t="shared" si="31"/>
        <v>3019.42</v>
      </c>
      <c r="K32" s="2">
        <f t="shared" si="19"/>
        <v>12077.68</v>
      </c>
      <c r="L32" s="2">
        <f t="shared" si="20"/>
        <v>12077.68</v>
      </c>
    </row>
    <row r="33" spans="1:12" ht="30" x14ac:dyDescent="0.25">
      <c r="A33" s="7"/>
      <c r="B33" s="5" t="s">
        <v>27</v>
      </c>
      <c r="C33" s="6" t="s">
        <v>8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7"/>
      <c r="B34" s="8" t="s">
        <v>15</v>
      </c>
      <c r="C34" s="6" t="s">
        <v>8</v>
      </c>
      <c r="D34" s="2">
        <f>D24+D25+D26+D27+D28+D29+D30+D31+D32</f>
        <v>13017.49</v>
      </c>
      <c r="E34" s="2">
        <f t="shared" ref="E34:J34" si="32">E24+E25+E26+E27+E28+E29+E30+E31+E32</f>
        <v>13017.49</v>
      </c>
      <c r="F34" s="2">
        <f t="shared" si="32"/>
        <v>13017.49</v>
      </c>
      <c r="G34" s="2">
        <f t="shared" si="32"/>
        <v>13017.49</v>
      </c>
      <c r="H34" s="2">
        <f t="shared" si="32"/>
        <v>13017.49</v>
      </c>
      <c r="I34" s="2">
        <f t="shared" si="32"/>
        <v>13017.49</v>
      </c>
      <c r="J34" s="2">
        <f t="shared" si="32"/>
        <v>13017.49</v>
      </c>
      <c r="K34" s="2">
        <f t="shared" si="19"/>
        <v>52069.96</v>
      </c>
      <c r="L34" s="2">
        <f t="shared" si="20"/>
        <v>52069.96</v>
      </c>
    </row>
    <row r="35" spans="1:12" x14ac:dyDescent="0.25">
      <c r="A35" s="7"/>
      <c r="B35" s="8" t="s">
        <v>16</v>
      </c>
      <c r="C35" s="6" t="s">
        <v>8</v>
      </c>
      <c r="D35" s="2">
        <f>ROUND(D34*12,2)</f>
        <v>156209.88</v>
      </c>
      <c r="E35" s="2">
        <f t="shared" ref="E35:H35" si="33">ROUND(E34*12,2)</f>
        <v>156209.88</v>
      </c>
      <c r="F35" s="2">
        <f t="shared" si="33"/>
        <v>156209.88</v>
      </c>
      <c r="G35" s="2">
        <f t="shared" si="33"/>
        <v>156209.88</v>
      </c>
      <c r="H35" s="2">
        <f t="shared" si="33"/>
        <v>156209.88</v>
      </c>
      <c r="I35" s="2">
        <f t="shared" ref="I35:J35" si="34">ROUND(I34*12,2)</f>
        <v>156209.88</v>
      </c>
      <c r="J35" s="2">
        <f t="shared" si="34"/>
        <v>156209.88</v>
      </c>
      <c r="K35" s="2">
        <f t="shared" si="19"/>
        <v>624839.52</v>
      </c>
      <c r="L35" s="2">
        <f t="shared" si="20"/>
        <v>624839.52</v>
      </c>
    </row>
    <row r="36" spans="1:12" ht="19.5" customHeight="1" x14ac:dyDescent="0.25">
      <c r="A36" s="7"/>
      <c r="B36" s="29" t="s">
        <v>18</v>
      </c>
      <c r="C36" s="30"/>
      <c r="D36" s="7"/>
      <c r="E36" s="7"/>
      <c r="F36" s="7"/>
      <c r="G36" s="7"/>
      <c r="H36" s="7"/>
      <c r="I36" s="7"/>
      <c r="J36" s="7"/>
      <c r="K36" s="22"/>
      <c r="L36" s="22"/>
    </row>
    <row r="37" spans="1:12" x14ac:dyDescent="0.25">
      <c r="A37" s="7"/>
      <c r="B37" s="5" t="s">
        <v>38</v>
      </c>
      <c r="C37" s="6" t="s">
        <v>8</v>
      </c>
      <c r="D37" s="2">
        <f>ROUND(D20*0.069,2)</f>
        <v>23628.95</v>
      </c>
      <c r="E37" s="2">
        <f t="shared" ref="E37:J37" si="35">ROUND(E20*0.069,2)</f>
        <v>25850.49</v>
      </c>
      <c r="F37" s="2">
        <f t="shared" si="35"/>
        <v>29081.78</v>
      </c>
      <c r="G37" s="2">
        <f t="shared" si="35"/>
        <v>25850.49</v>
      </c>
      <c r="H37" s="2">
        <f t="shared" si="35"/>
        <v>29081.78</v>
      </c>
      <c r="I37" s="2">
        <f t="shared" si="35"/>
        <v>25850.49</v>
      </c>
      <c r="J37" s="2">
        <f t="shared" si="35"/>
        <v>29081.78</v>
      </c>
      <c r="K37" s="2">
        <f t="shared" si="19"/>
        <v>101180.42000000001</v>
      </c>
      <c r="L37" s="2">
        <f t="shared" si="20"/>
        <v>110874.29</v>
      </c>
    </row>
    <row r="38" spans="1:12" ht="66" customHeight="1" x14ac:dyDescent="0.25">
      <c r="A38" s="7"/>
      <c r="B38" s="25" t="s">
        <v>20</v>
      </c>
      <c r="C38" s="26"/>
      <c r="D38" s="2"/>
      <c r="E38" s="2"/>
      <c r="F38" s="2"/>
      <c r="G38" s="2"/>
      <c r="H38" s="2"/>
      <c r="I38" s="2"/>
      <c r="J38" s="2"/>
      <c r="K38" s="2"/>
      <c r="L38" s="2"/>
    </row>
    <row r="39" spans="1:12" ht="45" customHeight="1" x14ac:dyDescent="0.25">
      <c r="A39" s="7"/>
      <c r="B39" s="5" t="s">
        <v>39</v>
      </c>
      <c r="C39" s="6" t="s">
        <v>8</v>
      </c>
      <c r="D39" s="2">
        <f>ROUND(0.051*D20,2)</f>
        <v>17464.88</v>
      </c>
      <c r="E39" s="2">
        <f t="shared" ref="E39:J39" si="36">ROUND(0.051*E20,2)</f>
        <v>19106.88</v>
      </c>
      <c r="F39" s="2">
        <f t="shared" si="36"/>
        <v>21495.23</v>
      </c>
      <c r="G39" s="2">
        <f t="shared" si="36"/>
        <v>19106.88</v>
      </c>
      <c r="H39" s="2">
        <f t="shared" si="36"/>
        <v>21495.23</v>
      </c>
      <c r="I39" s="2">
        <f t="shared" si="36"/>
        <v>19106.88</v>
      </c>
      <c r="J39" s="2">
        <f t="shared" si="36"/>
        <v>21495.23</v>
      </c>
      <c r="K39" s="2">
        <f t="shared" si="19"/>
        <v>74785.52</v>
      </c>
      <c r="L39" s="2">
        <f t="shared" si="20"/>
        <v>81950.569999999992</v>
      </c>
    </row>
    <row r="40" spans="1:12" ht="66.75" customHeight="1" x14ac:dyDescent="0.25">
      <c r="A40" s="7"/>
      <c r="B40" s="25" t="s">
        <v>19</v>
      </c>
      <c r="C40" s="26"/>
      <c r="D40" s="7"/>
      <c r="E40" s="7"/>
      <c r="F40" s="7"/>
      <c r="G40" s="7"/>
      <c r="H40" s="7"/>
      <c r="I40" s="7"/>
      <c r="J40" s="7"/>
      <c r="K40" s="2"/>
      <c r="L40" s="2"/>
    </row>
    <row r="41" spans="1:12" ht="73.5" customHeight="1" x14ac:dyDescent="0.25">
      <c r="A41" s="7"/>
      <c r="B41" s="5" t="s">
        <v>40</v>
      </c>
      <c r="C41" s="6" t="s">
        <v>8</v>
      </c>
      <c r="D41" s="2">
        <f>ROUND(0.033*D20,2)</f>
        <v>11300.8</v>
      </c>
      <c r="E41" s="2">
        <f>ROUND(0.033*E20,2)</f>
        <v>12363.28</v>
      </c>
      <c r="F41" s="2">
        <f t="shared" ref="F41:J41" si="37">ROUND(0.033*F20,2)</f>
        <v>13908.68</v>
      </c>
      <c r="G41" s="2">
        <f t="shared" si="37"/>
        <v>12363.28</v>
      </c>
      <c r="H41" s="2">
        <f t="shared" si="37"/>
        <v>13908.68</v>
      </c>
      <c r="I41" s="2">
        <f t="shared" si="37"/>
        <v>12363.28</v>
      </c>
      <c r="J41" s="2">
        <f t="shared" si="37"/>
        <v>13908.68</v>
      </c>
      <c r="K41" s="2">
        <f t="shared" si="19"/>
        <v>48390.64</v>
      </c>
      <c r="L41" s="2">
        <f t="shared" si="20"/>
        <v>53026.840000000004</v>
      </c>
    </row>
    <row r="42" spans="1:12" ht="68.25" customHeight="1" x14ac:dyDescent="0.25">
      <c r="A42" s="7"/>
      <c r="B42" s="25" t="s">
        <v>21</v>
      </c>
      <c r="C42" s="26"/>
      <c r="D42" s="7"/>
      <c r="E42" s="7"/>
      <c r="F42" s="7"/>
      <c r="G42" s="7"/>
      <c r="H42" s="7"/>
      <c r="I42" s="7"/>
      <c r="J42" s="7"/>
      <c r="K42" s="2"/>
      <c r="L42" s="2"/>
    </row>
    <row r="43" spans="1:12" x14ac:dyDescent="0.25">
      <c r="A43" s="7"/>
      <c r="B43" s="7"/>
      <c r="C43" s="6" t="s">
        <v>8</v>
      </c>
      <c r="D43" s="2">
        <f>D20+D37+D39+D41+D35</f>
        <v>551053.07000000007</v>
      </c>
      <c r="E43" s="2">
        <f t="shared" ref="E43:J43" si="38">E20+E37+E39+E41+E35</f>
        <v>588175.33000000007</v>
      </c>
      <c r="F43" s="2">
        <f t="shared" si="38"/>
        <v>642170.60999999987</v>
      </c>
      <c r="G43" s="2">
        <f t="shared" si="38"/>
        <v>588175.33000000007</v>
      </c>
      <c r="H43" s="2">
        <f t="shared" si="38"/>
        <v>642170.60999999987</v>
      </c>
      <c r="I43" s="2">
        <f t="shared" si="38"/>
        <v>588175.33000000007</v>
      </c>
      <c r="J43" s="2">
        <f t="shared" si="38"/>
        <v>642170.60999999987</v>
      </c>
      <c r="K43" s="2">
        <f t="shared" si="19"/>
        <v>2315579.0600000005</v>
      </c>
      <c r="L43" s="2">
        <f t="shared" si="20"/>
        <v>2477564.8999999994</v>
      </c>
    </row>
    <row r="44" spans="1:12" ht="15.75" x14ac:dyDescent="0.25">
      <c r="A44" s="7"/>
      <c r="B44" s="25" t="s">
        <v>41</v>
      </c>
      <c r="C44" s="26"/>
      <c r="D44" s="22">
        <v>25</v>
      </c>
      <c r="E44" s="22">
        <v>25</v>
      </c>
      <c r="F44" s="22">
        <v>25</v>
      </c>
      <c r="G44" s="22">
        <v>25</v>
      </c>
      <c r="H44" s="22">
        <v>25</v>
      </c>
      <c r="I44" s="22">
        <v>25</v>
      </c>
      <c r="J44" s="22">
        <v>25</v>
      </c>
      <c r="K44" s="22">
        <v>25</v>
      </c>
      <c r="L44" s="22">
        <v>25</v>
      </c>
    </row>
    <row r="45" spans="1:12" ht="35.25" customHeight="1" x14ac:dyDescent="0.25">
      <c r="A45" s="7"/>
      <c r="B45" s="25" t="s">
        <v>42</v>
      </c>
      <c r="C45" s="26"/>
      <c r="D45" s="22">
        <f>ROUND(D43/D44,0)</f>
        <v>22042</v>
      </c>
      <c r="E45" s="22">
        <f t="shared" ref="E45:J45" si="39">ROUND(E43/E44,0)</f>
        <v>23527</v>
      </c>
      <c r="F45" s="22">
        <f t="shared" si="39"/>
        <v>25687</v>
      </c>
      <c r="G45" s="22">
        <f t="shared" si="39"/>
        <v>23527</v>
      </c>
      <c r="H45" s="22">
        <f t="shared" si="39"/>
        <v>25687</v>
      </c>
      <c r="I45" s="22">
        <f t="shared" si="39"/>
        <v>23527</v>
      </c>
      <c r="J45" s="22">
        <f t="shared" si="39"/>
        <v>25687</v>
      </c>
      <c r="K45" s="22">
        <f>ROUND((D45+E45+G45+I45)/4,0)</f>
        <v>23156</v>
      </c>
      <c r="L45" s="22">
        <f>ROUND((D45+F45+H45+J45)/4,0)</f>
        <v>24776</v>
      </c>
    </row>
    <row r="46" spans="1:12" ht="52.5" customHeight="1" x14ac:dyDescent="0.25">
      <c r="A46" s="7"/>
      <c r="B46" s="25" t="s">
        <v>43</v>
      </c>
      <c r="C46" s="26"/>
      <c r="D46" s="2"/>
      <c r="E46" s="2"/>
      <c r="F46" s="2"/>
      <c r="G46" s="2"/>
      <c r="H46" s="2"/>
      <c r="I46" s="2"/>
      <c r="J46" s="2"/>
      <c r="K46" s="22">
        <v>23156</v>
      </c>
      <c r="L46" s="22">
        <v>23156</v>
      </c>
    </row>
    <row r="47" spans="1:12" ht="109.5" customHeight="1" x14ac:dyDescent="0.25">
      <c r="A47" s="7"/>
      <c r="B47" s="38" t="s">
        <v>44</v>
      </c>
      <c r="C47" s="39"/>
      <c r="D47" s="2"/>
      <c r="E47" s="2"/>
      <c r="F47" s="2"/>
      <c r="G47" s="2"/>
      <c r="H47" s="2"/>
      <c r="I47" s="2"/>
      <c r="J47" s="2"/>
      <c r="K47" s="44">
        <f>ROUND(K45/K46,3)</f>
        <v>1</v>
      </c>
      <c r="L47" s="44">
        <f>ROUND(L45/L46,3)</f>
        <v>1.07</v>
      </c>
    </row>
    <row r="48" spans="1:12" ht="74.25" customHeight="1" x14ac:dyDescent="0.25">
      <c r="A48" s="7"/>
      <c r="B48" s="43" t="s">
        <v>45</v>
      </c>
      <c r="C48" s="43"/>
      <c r="D48" s="45" t="s">
        <v>50</v>
      </c>
      <c r="E48" s="46"/>
      <c r="F48" s="46"/>
      <c r="G48" s="46"/>
      <c r="H48" s="46"/>
      <c r="I48" s="46"/>
      <c r="J48" s="47"/>
      <c r="K48" s="22">
        <v>6374</v>
      </c>
      <c r="L48" s="22">
        <v>6374</v>
      </c>
    </row>
    <row r="49" spans="1:12" ht="45" customHeight="1" x14ac:dyDescent="0.25">
      <c r="A49" s="7"/>
      <c r="B49" s="43" t="s">
        <v>46</v>
      </c>
      <c r="C49" s="43"/>
      <c r="D49" s="2"/>
      <c r="E49" s="2"/>
      <c r="F49" s="2"/>
      <c r="G49" s="2"/>
      <c r="H49" s="2"/>
      <c r="I49" s="2"/>
      <c r="J49" s="2"/>
      <c r="K49" s="22">
        <f>K46+K48</f>
        <v>29530</v>
      </c>
      <c r="L49" s="22">
        <f>L46+L48</f>
        <v>29530</v>
      </c>
    </row>
  </sheetData>
  <mergeCells count="22">
    <mergeCell ref="B49:C49"/>
    <mergeCell ref="K1:L1"/>
    <mergeCell ref="D48:J48"/>
    <mergeCell ref="A2:L2"/>
    <mergeCell ref="B44:C44"/>
    <mergeCell ref="B45:C45"/>
    <mergeCell ref="B46:C46"/>
    <mergeCell ref="B47:C47"/>
    <mergeCell ref="B48:C48"/>
    <mergeCell ref="A3:A5"/>
    <mergeCell ref="B6:C6"/>
    <mergeCell ref="E4:F4"/>
    <mergeCell ref="D3:J3"/>
    <mergeCell ref="G4:H4"/>
    <mergeCell ref="C3:C5"/>
    <mergeCell ref="B3:B5"/>
    <mergeCell ref="K4:L4"/>
    <mergeCell ref="B38:C38"/>
    <mergeCell ref="I4:J4"/>
    <mergeCell ref="B42:C42"/>
    <mergeCell ref="B40:C40"/>
    <mergeCell ref="B36:C36"/>
  </mergeCells>
  <printOptions horizontalCentered="1"/>
  <pageMargins left="0.51181102362204722" right="0.11811023622047245" top="0.55118110236220474" bottom="0.354330708661417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zoomScale="78" zoomScaleNormal="77" zoomScaleSheetLayoutView="78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B3" sqref="B3:B5"/>
    </sheetView>
  </sheetViews>
  <sheetFormatPr defaultRowHeight="15" x14ac:dyDescent="0.25"/>
  <cols>
    <col min="1" max="1" width="7.140625" style="13" customWidth="1"/>
    <col min="2" max="2" width="28.28515625" style="13" customWidth="1"/>
    <col min="3" max="3" width="13.7109375" style="13" customWidth="1"/>
    <col min="4" max="4" width="14.7109375" style="13" customWidth="1"/>
    <col min="5" max="5" width="12.7109375" style="13" customWidth="1"/>
    <col min="6" max="6" width="12.5703125" style="13" customWidth="1"/>
    <col min="7" max="7" width="13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6.42578125" style="13" customWidth="1"/>
    <col min="12" max="12" width="16.85546875" style="13" customWidth="1"/>
    <col min="13" max="13" width="11.28515625" style="13" bestFit="1" customWidth="1"/>
    <col min="14" max="16384" width="9.140625" style="13"/>
  </cols>
  <sheetData>
    <row r="1" spans="1:14" x14ac:dyDescent="0.25">
      <c r="L1" s="13" t="s">
        <v>49</v>
      </c>
    </row>
    <row r="2" spans="1:14" ht="18.75" x14ac:dyDescent="0.3">
      <c r="A2" s="49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15" customHeight="1" x14ac:dyDescent="0.25">
      <c r="A3" s="31" t="s">
        <v>1</v>
      </c>
      <c r="B3" s="37" t="s">
        <v>2</v>
      </c>
      <c r="C3" s="37" t="s">
        <v>3</v>
      </c>
      <c r="D3" s="27" t="s">
        <v>10</v>
      </c>
      <c r="E3" s="36"/>
      <c r="F3" s="36"/>
      <c r="G3" s="36"/>
      <c r="H3" s="36"/>
      <c r="I3" s="36"/>
      <c r="J3" s="36"/>
      <c r="K3" s="11"/>
      <c r="L3" s="12"/>
    </row>
    <row r="4" spans="1:14" ht="15" customHeight="1" x14ac:dyDescent="0.25">
      <c r="A4" s="32"/>
      <c r="B4" s="37"/>
      <c r="C4" s="37"/>
      <c r="D4" s="14" t="s">
        <v>28</v>
      </c>
      <c r="E4" s="27" t="s">
        <v>29</v>
      </c>
      <c r="F4" s="28"/>
      <c r="G4" s="27" t="s">
        <v>30</v>
      </c>
      <c r="H4" s="28"/>
      <c r="I4" s="27" t="s">
        <v>31</v>
      </c>
      <c r="J4" s="28"/>
      <c r="K4" s="24" t="s">
        <v>0</v>
      </c>
      <c r="L4" s="24"/>
    </row>
    <row r="5" spans="1:14" ht="45" x14ac:dyDescent="0.25">
      <c r="A5" s="33"/>
      <c r="B5" s="37"/>
      <c r="C5" s="37"/>
      <c r="D5" s="17" t="s">
        <v>6</v>
      </c>
      <c r="E5" s="17" t="s">
        <v>6</v>
      </c>
      <c r="F5" s="17" t="s">
        <v>7</v>
      </c>
      <c r="G5" s="17" t="s">
        <v>6</v>
      </c>
      <c r="H5" s="17" t="s">
        <v>7</v>
      </c>
      <c r="I5" s="17" t="s">
        <v>6</v>
      </c>
      <c r="J5" s="17" t="s">
        <v>7</v>
      </c>
      <c r="K5" s="17" t="s">
        <v>6</v>
      </c>
      <c r="L5" s="17" t="s">
        <v>7</v>
      </c>
    </row>
    <row r="6" spans="1:14" ht="30" customHeight="1" x14ac:dyDescent="0.25">
      <c r="A6" s="18"/>
      <c r="B6" s="3" t="s">
        <v>23</v>
      </c>
      <c r="C6" s="4" t="s">
        <v>24</v>
      </c>
      <c r="D6" s="19"/>
      <c r="E6" s="19"/>
      <c r="F6" s="19"/>
      <c r="G6" s="19"/>
      <c r="H6" s="19"/>
      <c r="I6" s="19"/>
      <c r="J6" s="19"/>
      <c r="K6" s="19"/>
      <c r="L6" s="20"/>
    </row>
    <row r="7" spans="1:14" ht="30" customHeight="1" x14ac:dyDescent="0.25">
      <c r="A7" s="18">
        <v>1</v>
      </c>
      <c r="B7" s="5" t="s">
        <v>22</v>
      </c>
      <c r="C7" s="16" t="s">
        <v>4</v>
      </c>
      <c r="D7" s="21">
        <v>21</v>
      </c>
      <c r="E7" s="21">
        <v>23</v>
      </c>
      <c r="F7" s="21">
        <v>26</v>
      </c>
      <c r="G7" s="21">
        <v>23</v>
      </c>
      <c r="H7" s="21">
        <v>26</v>
      </c>
      <c r="I7" s="21">
        <v>23</v>
      </c>
      <c r="J7" s="21">
        <v>26</v>
      </c>
      <c r="K7" s="22">
        <f>D7+E7+G7+I7</f>
        <v>90</v>
      </c>
      <c r="L7" s="22">
        <f>D7+F7+H7+J7</f>
        <v>99</v>
      </c>
      <c r="M7" s="40"/>
      <c r="N7" s="40"/>
    </row>
    <row r="8" spans="1:14" ht="43.5" customHeight="1" x14ac:dyDescent="0.25">
      <c r="A8" s="16">
        <v>2</v>
      </c>
      <c r="B8" s="5" t="s">
        <v>34</v>
      </c>
      <c r="C8" s="16" t="s">
        <v>8</v>
      </c>
      <c r="D8" s="16">
        <f>ROUND(D7/18,2)</f>
        <v>1.17</v>
      </c>
      <c r="E8" s="16">
        <f t="shared" ref="E8:J8" si="0">ROUND(E7/18,2)</f>
        <v>1.28</v>
      </c>
      <c r="F8" s="16">
        <f t="shared" si="0"/>
        <v>1.44</v>
      </c>
      <c r="G8" s="16">
        <f t="shared" si="0"/>
        <v>1.28</v>
      </c>
      <c r="H8" s="16">
        <f t="shared" si="0"/>
        <v>1.44</v>
      </c>
      <c r="I8" s="16">
        <f t="shared" si="0"/>
        <v>1.28</v>
      </c>
      <c r="J8" s="16">
        <f t="shared" si="0"/>
        <v>1.44</v>
      </c>
      <c r="K8" s="2">
        <f>D8+E8+G8+I8</f>
        <v>5.0100000000000007</v>
      </c>
      <c r="L8" s="2">
        <f>D8+F8+H8+J8</f>
        <v>5.49</v>
      </c>
      <c r="M8" s="40"/>
      <c r="N8" s="40"/>
    </row>
    <row r="9" spans="1:14" ht="60" x14ac:dyDescent="0.25">
      <c r="A9" s="18">
        <v>3</v>
      </c>
      <c r="B9" s="5" t="s">
        <v>36</v>
      </c>
      <c r="C9" s="16" t="s">
        <v>8</v>
      </c>
      <c r="D9" s="2">
        <f>ROUND(8621*D8,2)</f>
        <v>10086.57</v>
      </c>
      <c r="E9" s="2">
        <f t="shared" ref="E9:J9" si="1">ROUND(8621*E8,2)</f>
        <v>11034.88</v>
      </c>
      <c r="F9" s="2">
        <f t="shared" si="1"/>
        <v>12414.24</v>
      </c>
      <c r="G9" s="2">
        <f t="shared" si="1"/>
        <v>11034.88</v>
      </c>
      <c r="H9" s="2">
        <f t="shared" si="1"/>
        <v>12414.24</v>
      </c>
      <c r="I9" s="2">
        <f t="shared" si="1"/>
        <v>11034.88</v>
      </c>
      <c r="J9" s="2">
        <f t="shared" si="1"/>
        <v>12414.24</v>
      </c>
      <c r="K9" s="2">
        <f t="shared" ref="K9:K21" si="2">D9+E9+G9+I9</f>
        <v>43191.209999999992</v>
      </c>
      <c r="L9" s="2">
        <f t="shared" ref="L9:L21" si="3">D9+F9+H9+J9</f>
        <v>47329.289999999994</v>
      </c>
      <c r="M9" s="40"/>
      <c r="N9" s="40"/>
    </row>
    <row r="10" spans="1:14" ht="75" x14ac:dyDescent="0.25">
      <c r="A10" s="16">
        <v>4</v>
      </c>
      <c r="B10" s="5" t="s">
        <v>37</v>
      </c>
      <c r="C10" s="16" t="s">
        <v>8</v>
      </c>
      <c r="D10" s="2">
        <f t="shared" ref="D10:J10" si="4">ROUND(D9*0.3,2)</f>
        <v>3025.97</v>
      </c>
      <c r="E10" s="2">
        <f t="shared" si="4"/>
        <v>3310.46</v>
      </c>
      <c r="F10" s="2">
        <f t="shared" si="4"/>
        <v>3724.27</v>
      </c>
      <c r="G10" s="2">
        <f t="shared" si="4"/>
        <v>3310.46</v>
      </c>
      <c r="H10" s="2">
        <f t="shared" si="4"/>
        <v>3724.27</v>
      </c>
      <c r="I10" s="2">
        <f t="shared" si="4"/>
        <v>3310.46</v>
      </c>
      <c r="J10" s="2">
        <f t="shared" si="4"/>
        <v>3724.27</v>
      </c>
      <c r="K10" s="2">
        <f t="shared" si="2"/>
        <v>12957.349999999999</v>
      </c>
      <c r="L10" s="2">
        <f t="shared" si="3"/>
        <v>14198.78</v>
      </c>
      <c r="M10" s="40"/>
      <c r="N10" s="40"/>
    </row>
    <row r="11" spans="1:14" ht="60" x14ac:dyDescent="0.25">
      <c r="A11" s="18">
        <v>5</v>
      </c>
      <c r="B11" s="5" t="s">
        <v>47</v>
      </c>
      <c r="C11" s="16" t="s">
        <v>8</v>
      </c>
      <c r="D11" s="2">
        <f t="shared" ref="D11:J11" si="5">ROUND((D9+D10)*0.3,2)</f>
        <v>3933.76</v>
      </c>
      <c r="E11" s="2">
        <f t="shared" si="5"/>
        <v>4303.6000000000004</v>
      </c>
      <c r="F11" s="2">
        <f t="shared" si="5"/>
        <v>4841.55</v>
      </c>
      <c r="G11" s="2">
        <f t="shared" si="5"/>
        <v>4303.6000000000004</v>
      </c>
      <c r="H11" s="2">
        <f t="shared" si="5"/>
        <v>4841.55</v>
      </c>
      <c r="I11" s="2">
        <f t="shared" si="5"/>
        <v>4303.6000000000004</v>
      </c>
      <c r="J11" s="2">
        <f t="shared" si="5"/>
        <v>4841.55</v>
      </c>
      <c r="K11" s="2">
        <f t="shared" si="2"/>
        <v>16844.560000000001</v>
      </c>
      <c r="L11" s="2">
        <f t="shared" si="3"/>
        <v>18458.41</v>
      </c>
      <c r="M11" s="40"/>
      <c r="N11" s="40"/>
    </row>
    <row r="12" spans="1:14" ht="45" x14ac:dyDescent="0.25">
      <c r="A12" s="16">
        <v>6</v>
      </c>
      <c r="B12" s="5" t="s">
        <v>11</v>
      </c>
      <c r="C12" s="16" t="s">
        <v>8</v>
      </c>
      <c r="D12" s="2">
        <f t="shared" ref="D12:F12" si="6">ROUND(D9*0.25,2)</f>
        <v>2521.64</v>
      </c>
      <c r="E12" s="2">
        <f t="shared" si="6"/>
        <v>2758.72</v>
      </c>
      <c r="F12" s="2">
        <f t="shared" si="6"/>
        <v>3103.56</v>
      </c>
      <c r="G12" s="2">
        <f>ROUND(G9*0.25,2)</f>
        <v>2758.72</v>
      </c>
      <c r="H12" s="2">
        <f t="shared" ref="H12:J12" si="7">ROUND(H9*0.25,2)</f>
        <v>3103.56</v>
      </c>
      <c r="I12" s="2">
        <f t="shared" si="7"/>
        <v>2758.72</v>
      </c>
      <c r="J12" s="2">
        <f t="shared" si="7"/>
        <v>3103.56</v>
      </c>
      <c r="K12" s="2">
        <f t="shared" si="2"/>
        <v>10797.8</v>
      </c>
      <c r="L12" s="2">
        <f t="shared" si="3"/>
        <v>11832.32</v>
      </c>
      <c r="M12" s="40"/>
      <c r="N12" s="40"/>
    </row>
    <row r="13" spans="1:14" ht="60" x14ac:dyDescent="0.25">
      <c r="A13" s="18">
        <v>7</v>
      </c>
      <c r="B13" s="5" t="s">
        <v>32</v>
      </c>
      <c r="C13" s="16" t="s">
        <v>8</v>
      </c>
      <c r="D13" s="2">
        <f t="shared" ref="D13:J13" si="8">ROUND((D9+D10)*0.2,2)</f>
        <v>2622.51</v>
      </c>
      <c r="E13" s="2">
        <f t="shared" si="8"/>
        <v>2869.07</v>
      </c>
      <c r="F13" s="2">
        <f t="shared" si="8"/>
        <v>3227.7</v>
      </c>
      <c r="G13" s="2">
        <f t="shared" si="8"/>
        <v>2869.07</v>
      </c>
      <c r="H13" s="2">
        <f t="shared" si="8"/>
        <v>3227.7</v>
      </c>
      <c r="I13" s="2">
        <f t="shared" si="8"/>
        <v>2869.07</v>
      </c>
      <c r="J13" s="2">
        <f t="shared" si="8"/>
        <v>3227.7</v>
      </c>
      <c r="K13" s="2">
        <f t="shared" si="2"/>
        <v>11229.72</v>
      </c>
      <c r="L13" s="2">
        <f t="shared" si="3"/>
        <v>12305.61</v>
      </c>
      <c r="M13" s="41"/>
      <c r="N13" s="41"/>
    </row>
    <row r="14" spans="1:14" ht="45" x14ac:dyDescent="0.25">
      <c r="A14" s="16">
        <v>8</v>
      </c>
      <c r="B14" s="5" t="s">
        <v>33</v>
      </c>
      <c r="C14" s="16" t="s">
        <v>8</v>
      </c>
      <c r="D14" s="2">
        <f>ROUND(D9*0.1,2)</f>
        <v>1008.66</v>
      </c>
      <c r="E14" s="2">
        <f t="shared" ref="E14:J14" si="9">ROUND(E9*0.1,2)</f>
        <v>1103.49</v>
      </c>
      <c r="F14" s="2">
        <f t="shared" si="9"/>
        <v>1241.42</v>
      </c>
      <c r="G14" s="2">
        <f t="shared" si="9"/>
        <v>1103.49</v>
      </c>
      <c r="H14" s="2">
        <f t="shared" si="9"/>
        <v>1241.42</v>
      </c>
      <c r="I14" s="2">
        <f t="shared" si="9"/>
        <v>1103.49</v>
      </c>
      <c r="J14" s="2">
        <f t="shared" si="9"/>
        <v>1241.42</v>
      </c>
      <c r="K14" s="2">
        <f t="shared" si="2"/>
        <v>4319.13</v>
      </c>
      <c r="L14" s="2">
        <f t="shared" si="3"/>
        <v>4732.92</v>
      </c>
      <c r="M14" s="41"/>
      <c r="N14" s="41"/>
    </row>
    <row r="15" spans="1:14" x14ac:dyDescent="0.25">
      <c r="A15" s="42"/>
      <c r="B15" s="7" t="s">
        <v>12</v>
      </c>
      <c r="C15" s="16" t="s">
        <v>8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ref="K15" si="10">D15+E15+G15+I15</f>
        <v>0</v>
      </c>
      <c r="L15" s="2">
        <f t="shared" ref="L15" si="11">D15+F15+H15+J15</f>
        <v>0</v>
      </c>
      <c r="M15" s="41"/>
      <c r="N15" s="41"/>
    </row>
    <row r="16" spans="1:14" x14ac:dyDescent="0.25">
      <c r="A16" s="18">
        <v>9</v>
      </c>
      <c r="B16" s="7" t="s">
        <v>13</v>
      </c>
      <c r="C16" s="16" t="s">
        <v>8</v>
      </c>
      <c r="D16" s="2">
        <f>ROUND((D9+D10+D11+D12+D13+D14+D15)*0.05,2)</f>
        <v>1159.96</v>
      </c>
      <c r="E16" s="2">
        <f t="shared" ref="E16:J16" si="12">ROUND((E9+E10+E11+E12+E13+E14+E15)*0.05,2)</f>
        <v>1269.01</v>
      </c>
      <c r="F16" s="2">
        <f t="shared" si="12"/>
        <v>1427.64</v>
      </c>
      <c r="G16" s="2">
        <f t="shared" si="12"/>
        <v>1269.01</v>
      </c>
      <c r="H16" s="2">
        <f t="shared" si="12"/>
        <v>1427.64</v>
      </c>
      <c r="I16" s="2">
        <f t="shared" si="12"/>
        <v>1269.01</v>
      </c>
      <c r="J16" s="2">
        <f t="shared" si="12"/>
        <v>1427.64</v>
      </c>
      <c r="K16" s="2">
        <f t="shared" si="2"/>
        <v>4966.9900000000007</v>
      </c>
      <c r="L16" s="2">
        <f t="shared" si="3"/>
        <v>5442.880000000001</v>
      </c>
    </row>
    <row r="17" spans="1:13" ht="45" x14ac:dyDescent="0.25">
      <c r="A17" s="16">
        <v>10</v>
      </c>
      <c r="B17" s="5" t="s">
        <v>17</v>
      </c>
      <c r="C17" s="16" t="s">
        <v>8</v>
      </c>
      <c r="D17" s="16">
        <f>ROUND((D9+D10+D11+D12+D13+D14+D15)*0.01,2)</f>
        <v>231.99</v>
      </c>
      <c r="E17" s="16">
        <f t="shared" ref="E17:J17" si="13">ROUND((E9+E10+E11+E12+E13+E14+E15)*0.01,2)</f>
        <v>253.8</v>
      </c>
      <c r="F17" s="16">
        <f t="shared" si="13"/>
        <v>285.52999999999997</v>
      </c>
      <c r="G17" s="16">
        <f t="shared" si="13"/>
        <v>253.8</v>
      </c>
      <c r="H17" s="16">
        <f t="shared" si="13"/>
        <v>285.52999999999997</v>
      </c>
      <c r="I17" s="16">
        <f t="shared" si="13"/>
        <v>253.8</v>
      </c>
      <c r="J17" s="16">
        <f t="shared" si="13"/>
        <v>285.52999999999997</v>
      </c>
      <c r="K17" s="2">
        <f t="shared" si="2"/>
        <v>993.3900000000001</v>
      </c>
      <c r="L17" s="2">
        <f t="shared" si="3"/>
        <v>1088.58</v>
      </c>
    </row>
    <row r="18" spans="1:13" ht="31.5" customHeight="1" x14ac:dyDescent="0.25">
      <c r="A18" s="18">
        <v>11</v>
      </c>
      <c r="B18" s="5" t="s">
        <v>14</v>
      </c>
      <c r="C18" s="16"/>
      <c r="D18" s="1">
        <f>ROUND((D9+D10+D11+D12+D13+D14+D15+D16+D17)*0.302,2)</f>
        <v>7426.5</v>
      </c>
      <c r="E18" s="1">
        <f>ROUND((E9+E10+E11+E12+E13+E14+E15+E16+E17)*0.302,2)</f>
        <v>8124.72</v>
      </c>
      <c r="F18" s="1">
        <f t="shared" ref="F18:J18" si="14">ROUND((F9+F10+F11+F12+F13+F14+F15+F16+F17)*0.302,2)</f>
        <v>9140.2999999999993</v>
      </c>
      <c r="G18" s="1">
        <f t="shared" si="14"/>
        <v>8124.72</v>
      </c>
      <c r="H18" s="1">
        <f t="shared" si="14"/>
        <v>9140.2999999999993</v>
      </c>
      <c r="I18" s="1">
        <f t="shared" si="14"/>
        <v>8124.72</v>
      </c>
      <c r="J18" s="1">
        <f t="shared" si="14"/>
        <v>9140.2999999999993</v>
      </c>
      <c r="K18" s="2">
        <f t="shared" si="2"/>
        <v>31800.660000000003</v>
      </c>
      <c r="L18" s="2">
        <f t="shared" si="3"/>
        <v>34847.399999999994</v>
      </c>
    </row>
    <row r="19" spans="1:13" x14ac:dyDescent="0.25">
      <c r="A19" s="16"/>
      <c r="B19" s="8" t="s">
        <v>15</v>
      </c>
      <c r="C19" s="16" t="s">
        <v>8</v>
      </c>
      <c r="D19" s="2"/>
      <c r="E19" s="2"/>
      <c r="F19" s="2"/>
      <c r="G19" s="2"/>
      <c r="H19" s="2"/>
      <c r="I19" s="2"/>
      <c r="J19" s="2"/>
      <c r="K19" s="2"/>
      <c r="L19" s="2"/>
    </row>
    <row r="20" spans="1:13" x14ac:dyDescent="0.25">
      <c r="A20" s="16"/>
      <c r="B20" s="8" t="s">
        <v>16</v>
      </c>
      <c r="C20" s="16" t="s">
        <v>8</v>
      </c>
      <c r="D20" s="2">
        <f>D9+D10+D11+D12+D13+D14++D15+D16+D17+D18</f>
        <v>32017.559999999998</v>
      </c>
      <c r="E20" s="2">
        <f t="shared" ref="E20:J20" si="15">E9+E10+E11+E12+E13+E14++E15+E16+E17+E18</f>
        <v>35027.75</v>
      </c>
      <c r="F20" s="2">
        <f t="shared" si="15"/>
        <v>39406.210000000006</v>
      </c>
      <c r="G20" s="2">
        <f t="shared" si="15"/>
        <v>35027.75</v>
      </c>
      <c r="H20" s="2">
        <f t="shared" si="15"/>
        <v>39406.210000000006</v>
      </c>
      <c r="I20" s="2">
        <f t="shared" si="15"/>
        <v>35027.75</v>
      </c>
      <c r="J20" s="2">
        <f t="shared" si="15"/>
        <v>39406.210000000006</v>
      </c>
      <c r="K20" s="2">
        <f t="shared" si="2"/>
        <v>137100.81</v>
      </c>
      <c r="L20" s="2">
        <f t="shared" si="3"/>
        <v>150236.19</v>
      </c>
    </row>
    <row r="21" spans="1:13" ht="15.75" x14ac:dyDescent="0.25">
      <c r="A21" s="7"/>
      <c r="B21" s="9" t="s">
        <v>25</v>
      </c>
      <c r="C21" s="15"/>
      <c r="D21" s="2">
        <f t="shared" ref="D21:J21" si="16">ROUND(D20*12,2)</f>
        <v>384210.72</v>
      </c>
      <c r="E21" s="2">
        <f t="shared" si="16"/>
        <v>420333</v>
      </c>
      <c r="F21" s="2">
        <f t="shared" si="16"/>
        <v>472874.52</v>
      </c>
      <c r="G21" s="2">
        <f t="shared" si="16"/>
        <v>420333</v>
      </c>
      <c r="H21" s="2">
        <f t="shared" si="16"/>
        <v>472874.52</v>
      </c>
      <c r="I21" s="2">
        <f t="shared" si="16"/>
        <v>420333</v>
      </c>
      <c r="J21" s="2">
        <f t="shared" si="16"/>
        <v>472874.52</v>
      </c>
      <c r="K21" s="2">
        <f t="shared" si="2"/>
        <v>1645209.72</v>
      </c>
      <c r="L21" s="2">
        <f t="shared" si="3"/>
        <v>1802834.28</v>
      </c>
      <c r="M21" s="41"/>
    </row>
    <row r="22" spans="1:13" ht="39.75" customHeight="1" x14ac:dyDescent="0.25">
      <c r="A22" s="7"/>
      <c r="B22" s="3" t="s">
        <v>23</v>
      </c>
      <c r="C22" s="4" t="s">
        <v>24</v>
      </c>
      <c r="D22" s="2"/>
      <c r="E22" s="2"/>
      <c r="F22" s="2"/>
      <c r="G22" s="2"/>
      <c r="H22" s="2"/>
      <c r="I22" s="2"/>
      <c r="J22" s="2"/>
      <c r="K22" s="2"/>
      <c r="L22" s="2"/>
    </row>
    <row r="23" spans="1:13" ht="45" x14ac:dyDescent="0.25">
      <c r="A23" s="18">
        <v>1</v>
      </c>
      <c r="B23" s="5" t="s">
        <v>26</v>
      </c>
      <c r="C23" s="16" t="s">
        <v>4</v>
      </c>
      <c r="D23" s="22">
        <v>10</v>
      </c>
      <c r="E23" s="22">
        <v>10</v>
      </c>
      <c r="F23" s="22">
        <v>10</v>
      </c>
      <c r="G23" s="22">
        <v>10</v>
      </c>
      <c r="H23" s="22">
        <v>10</v>
      </c>
      <c r="I23" s="22">
        <v>10</v>
      </c>
      <c r="J23" s="22">
        <v>10</v>
      </c>
      <c r="K23" s="22">
        <f>D23+E23+G23+I23</f>
        <v>40</v>
      </c>
      <c r="L23" s="22">
        <f>D23+F23+H23+J23</f>
        <v>40</v>
      </c>
    </row>
    <row r="24" spans="1:13" ht="45" x14ac:dyDescent="0.25">
      <c r="A24" s="16">
        <v>2</v>
      </c>
      <c r="B24" s="5" t="s">
        <v>34</v>
      </c>
      <c r="C24" s="16" t="s">
        <v>8</v>
      </c>
      <c r="D24" s="2">
        <f t="shared" ref="D24:J24" si="17">ROUND(D23/18,2)</f>
        <v>0.56000000000000005</v>
      </c>
      <c r="E24" s="2">
        <f t="shared" si="17"/>
        <v>0.56000000000000005</v>
      </c>
      <c r="F24" s="2">
        <f t="shared" si="17"/>
        <v>0.56000000000000005</v>
      </c>
      <c r="G24" s="2">
        <f t="shared" si="17"/>
        <v>0.56000000000000005</v>
      </c>
      <c r="H24" s="2">
        <f t="shared" si="17"/>
        <v>0.56000000000000005</v>
      </c>
      <c r="I24" s="2">
        <f t="shared" si="17"/>
        <v>0.56000000000000005</v>
      </c>
      <c r="J24" s="2">
        <f t="shared" si="17"/>
        <v>0.56000000000000005</v>
      </c>
      <c r="K24" s="2">
        <f>D24+E24+G24+I24</f>
        <v>2.2400000000000002</v>
      </c>
      <c r="L24" s="2">
        <f>D24+F24+H24+J24</f>
        <v>2.2400000000000002</v>
      </c>
    </row>
    <row r="25" spans="1:13" ht="60" x14ac:dyDescent="0.25">
      <c r="A25" s="18">
        <v>3</v>
      </c>
      <c r="B25" s="5" t="s">
        <v>36</v>
      </c>
      <c r="C25" s="16" t="s">
        <v>8</v>
      </c>
      <c r="D25" s="2">
        <f>ROUND(7834*D24,2)</f>
        <v>4387.04</v>
      </c>
      <c r="E25" s="2">
        <f t="shared" ref="E25:J25" si="18">ROUND(7834*E24,2)</f>
        <v>4387.04</v>
      </c>
      <c r="F25" s="2">
        <f t="shared" si="18"/>
        <v>4387.04</v>
      </c>
      <c r="G25" s="2">
        <f t="shared" si="18"/>
        <v>4387.04</v>
      </c>
      <c r="H25" s="2">
        <f t="shared" si="18"/>
        <v>4387.04</v>
      </c>
      <c r="I25" s="2">
        <f t="shared" si="18"/>
        <v>4387.04</v>
      </c>
      <c r="J25" s="2">
        <f t="shared" si="18"/>
        <v>4387.04</v>
      </c>
      <c r="K25" s="2">
        <f t="shared" ref="K25" si="19">D25+E25+G25+I25</f>
        <v>17548.16</v>
      </c>
      <c r="L25" s="2">
        <f t="shared" ref="L25" si="20">D25+F25+H25+J25</f>
        <v>17548.16</v>
      </c>
    </row>
    <row r="26" spans="1:13" ht="75" x14ac:dyDescent="0.25">
      <c r="A26" s="16">
        <v>4</v>
      </c>
      <c r="B26" s="5" t="s">
        <v>37</v>
      </c>
      <c r="C26" s="16" t="s">
        <v>8</v>
      </c>
      <c r="D26" s="2">
        <f t="shared" ref="D26:H26" si="21">ROUND(D25*0.3,2)</f>
        <v>1316.11</v>
      </c>
      <c r="E26" s="2">
        <f t="shared" si="21"/>
        <v>1316.11</v>
      </c>
      <c r="F26" s="2">
        <f t="shared" si="21"/>
        <v>1316.11</v>
      </c>
      <c r="G26" s="2">
        <f t="shared" si="21"/>
        <v>1316.11</v>
      </c>
      <c r="H26" s="2">
        <f t="shared" si="21"/>
        <v>1316.11</v>
      </c>
      <c r="I26" s="2">
        <f t="shared" ref="I26:J26" si="22">ROUND(I25*0.3,2)</f>
        <v>1316.11</v>
      </c>
      <c r="J26" s="2">
        <f t="shared" si="22"/>
        <v>1316.11</v>
      </c>
      <c r="K26" s="2">
        <f t="shared" ref="K26:K37" si="23">D26+E26+G26+I26</f>
        <v>5264.44</v>
      </c>
      <c r="L26" s="2">
        <f t="shared" ref="L26:L37" si="24">D26+F26+H26+J26</f>
        <v>5264.44</v>
      </c>
    </row>
    <row r="27" spans="1:13" ht="60" x14ac:dyDescent="0.25">
      <c r="A27" s="18">
        <v>5</v>
      </c>
      <c r="B27" s="5" t="s">
        <v>47</v>
      </c>
      <c r="C27" s="16" t="s">
        <v>8</v>
      </c>
      <c r="D27" s="2">
        <f t="shared" ref="D27:H27" si="25">ROUND((D25+D26)*0.3,2)</f>
        <v>1710.95</v>
      </c>
      <c r="E27" s="2">
        <f t="shared" si="25"/>
        <v>1710.95</v>
      </c>
      <c r="F27" s="2">
        <f t="shared" si="25"/>
        <v>1710.95</v>
      </c>
      <c r="G27" s="2">
        <f t="shared" si="25"/>
        <v>1710.95</v>
      </c>
      <c r="H27" s="2">
        <f t="shared" si="25"/>
        <v>1710.95</v>
      </c>
      <c r="I27" s="2">
        <f t="shared" ref="I27:J27" si="26">ROUND((I25+I26)*0.3,2)</f>
        <v>1710.95</v>
      </c>
      <c r="J27" s="2">
        <f t="shared" si="26"/>
        <v>1710.95</v>
      </c>
      <c r="K27" s="2">
        <f t="shared" si="23"/>
        <v>6843.8</v>
      </c>
      <c r="L27" s="2">
        <f t="shared" si="24"/>
        <v>6843.8</v>
      </c>
    </row>
    <row r="28" spans="1:13" ht="45" x14ac:dyDescent="0.25">
      <c r="A28" s="18">
        <v>6</v>
      </c>
      <c r="B28" s="5" t="s">
        <v>11</v>
      </c>
      <c r="C28" s="16" t="s">
        <v>8</v>
      </c>
      <c r="D28" s="2">
        <f t="shared" ref="D28:H28" si="27">ROUND(D25*0.25,2)</f>
        <v>1096.76</v>
      </c>
      <c r="E28" s="2">
        <f t="shared" si="27"/>
        <v>1096.76</v>
      </c>
      <c r="F28" s="2">
        <f t="shared" si="27"/>
        <v>1096.76</v>
      </c>
      <c r="G28" s="2">
        <f t="shared" si="27"/>
        <v>1096.76</v>
      </c>
      <c r="H28" s="2">
        <f t="shared" si="27"/>
        <v>1096.76</v>
      </c>
      <c r="I28" s="2">
        <f t="shared" ref="I28:J28" si="28">ROUND(I25*0.25,2)</f>
        <v>1096.76</v>
      </c>
      <c r="J28" s="2">
        <f t="shared" si="28"/>
        <v>1096.76</v>
      </c>
      <c r="K28" s="2">
        <f t="shared" si="23"/>
        <v>4387.04</v>
      </c>
      <c r="L28" s="2">
        <f t="shared" si="24"/>
        <v>4387.04</v>
      </c>
    </row>
    <row r="29" spans="1:13" ht="60" x14ac:dyDescent="0.25">
      <c r="A29" s="16">
        <v>7</v>
      </c>
      <c r="B29" s="5" t="s">
        <v>35</v>
      </c>
      <c r="C29" s="16" t="s">
        <v>8</v>
      </c>
      <c r="D29" s="2">
        <f t="shared" ref="D29:H29" si="29">ROUND((D25+D26)*0.2,2)</f>
        <v>1140.6300000000001</v>
      </c>
      <c r="E29" s="2">
        <f t="shared" si="29"/>
        <v>1140.6300000000001</v>
      </c>
      <c r="F29" s="2">
        <f t="shared" si="29"/>
        <v>1140.6300000000001</v>
      </c>
      <c r="G29" s="2">
        <f t="shared" si="29"/>
        <v>1140.6300000000001</v>
      </c>
      <c r="H29" s="2">
        <f t="shared" si="29"/>
        <v>1140.6300000000001</v>
      </c>
      <c r="I29" s="2">
        <f t="shared" ref="I29:J29" si="30">ROUND((I25+I26)*0.2,2)</f>
        <v>1140.6300000000001</v>
      </c>
      <c r="J29" s="2">
        <f t="shared" si="30"/>
        <v>1140.6300000000001</v>
      </c>
      <c r="K29" s="2">
        <f t="shared" si="23"/>
        <v>4562.5200000000004</v>
      </c>
      <c r="L29" s="2">
        <f t="shared" si="24"/>
        <v>4562.5200000000004</v>
      </c>
    </row>
    <row r="30" spans="1:13" ht="45" x14ac:dyDescent="0.25">
      <c r="A30" s="18">
        <v>8</v>
      </c>
      <c r="B30" s="5" t="s">
        <v>33</v>
      </c>
      <c r="C30" s="16" t="s">
        <v>8</v>
      </c>
      <c r="D30" s="2">
        <f t="shared" ref="D30:H30" si="31">ROUND(D25*0.2,2)</f>
        <v>877.41</v>
      </c>
      <c r="E30" s="2">
        <f t="shared" si="31"/>
        <v>877.41</v>
      </c>
      <c r="F30" s="2">
        <f t="shared" si="31"/>
        <v>877.41</v>
      </c>
      <c r="G30" s="2">
        <f t="shared" si="31"/>
        <v>877.41</v>
      </c>
      <c r="H30" s="2">
        <f t="shared" si="31"/>
        <v>877.41</v>
      </c>
      <c r="I30" s="2">
        <f t="shared" ref="I30:J30" si="32">ROUND(I25*0.2,2)</f>
        <v>877.41</v>
      </c>
      <c r="J30" s="2">
        <f t="shared" si="32"/>
        <v>877.41</v>
      </c>
      <c r="K30" s="2">
        <f t="shared" si="23"/>
        <v>3509.64</v>
      </c>
      <c r="L30" s="2">
        <f t="shared" si="24"/>
        <v>3509.64</v>
      </c>
    </row>
    <row r="31" spans="1:13" x14ac:dyDescent="0.25">
      <c r="A31" s="18"/>
      <c r="B31" s="7" t="s">
        <v>12</v>
      </c>
      <c r="C31" s="16" t="s">
        <v>8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ref="K31" si="33">D31+E31+G31+I31</f>
        <v>0</v>
      </c>
      <c r="L31" s="2">
        <f t="shared" ref="L31" si="34">D31+F31+H31+J31</f>
        <v>0</v>
      </c>
    </row>
    <row r="32" spans="1:13" x14ac:dyDescent="0.25">
      <c r="A32" s="16">
        <v>9</v>
      </c>
      <c r="B32" s="7" t="s">
        <v>13</v>
      </c>
      <c r="C32" s="16" t="s">
        <v>8</v>
      </c>
      <c r="D32" s="2">
        <f>ROUND((D25+D26+D27+D28+D29+D30+D31)*0.05,2)</f>
        <v>526.45000000000005</v>
      </c>
      <c r="E32" s="2">
        <f t="shared" ref="E32:J32" si="35">ROUND((E25+E26+E27+E28+E29+E30+E31)*0.05,2)</f>
        <v>526.45000000000005</v>
      </c>
      <c r="F32" s="2">
        <f t="shared" si="35"/>
        <v>526.45000000000005</v>
      </c>
      <c r="G32" s="2">
        <f t="shared" si="35"/>
        <v>526.45000000000005</v>
      </c>
      <c r="H32" s="2">
        <f t="shared" si="35"/>
        <v>526.45000000000005</v>
      </c>
      <c r="I32" s="2">
        <f t="shared" si="35"/>
        <v>526.45000000000005</v>
      </c>
      <c r="J32" s="2">
        <f t="shared" si="35"/>
        <v>526.45000000000005</v>
      </c>
      <c r="K32" s="2">
        <f t="shared" si="23"/>
        <v>2105.8000000000002</v>
      </c>
      <c r="L32" s="2">
        <f t="shared" si="24"/>
        <v>2105.8000000000002</v>
      </c>
    </row>
    <row r="33" spans="1:12" ht="45" x14ac:dyDescent="0.25">
      <c r="A33" s="18">
        <v>10</v>
      </c>
      <c r="B33" s="5" t="s">
        <v>17</v>
      </c>
      <c r="C33" s="16" t="s">
        <v>8</v>
      </c>
      <c r="D33" s="2">
        <f>ROUND((D25+D26+D27+D28+D29+D30+D31)*0.01,2)</f>
        <v>105.29</v>
      </c>
      <c r="E33" s="2">
        <f t="shared" ref="E33:J33" si="36">ROUND((E25+E26+E27+E28+E29+E30+E31)*0.01,2)</f>
        <v>105.29</v>
      </c>
      <c r="F33" s="2">
        <f t="shared" si="36"/>
        <v>105.29</v>
      </c>
      <c r="G33" s="2">
        <f t="shared" si="36"/>
        <v>105.29</v>
      </c>
      <c r="H33" s="2">
        <f t="shared" si="36"/>
        <v>105.29</v>
      </c>
      <c r="I33" s="2">
        <f t="shared" si="36"/>
        <v>105.29</v>
      </c>
      <c r="J33" s="2">
        <f t="shared" si="36"/>
        <v>105.29</v>
      </c>
      <c r="K33" s="2">
        <f t="shared" si="23"/>
        <v>421.16</v>
      </c>
      <c r="L33" s="2">
        <f t="shared" si="24"/>
        <v>421.16</v>
      </c>
    </row>
    <row r="34" spans="1:12" ht="30" x14ac:dyDescent="0.25">
      <c r="A34" s="16">
        <v>11</v>
      </c>
      <c r="B34" s="5" t="s">
        <v>27</v>
      </c>
      <c r="C34" s="16" t="s">
        <v>8</v>
      </c>
      <c r="D34" s="1">
        <f>ROUND((D25+D26+D27+D28+D29+D30+D31+D32+D33)*0.302,2)</f>
        <v>3370.51</v>
      </c>
      <c r="E34" s="1">
        <f t="shared" ref="E34:J34" si="37">ROUND((E25+E26+E27+E28+E29+E30+E31+E32+E33)*0.302,2)</f>
        <v>3370.51</v>
      </c>
      <c r="F34" s="1">
        <f t="shared" si="37"/>
        <v>3370.51</v>
      </c>
      <c r="G34" s="1">
        <f t="shared" si="37"/>
        <v>3370.51</v>
      </c>
      <c r="H34" s="1">
        <f t="shared" si="37"/>
        <v>3370.51</v>
      </c>
      <c r="I34" s="1">
        <f t="shared" si="37"/>
        <v>3370.51</v>
      </c>
      <c r="J34" s="1">
        <f t="shared" si="37"/>
        <v>3370.51</v>
      </c>
      <c r="K34" s="2">
        <f t="shared" si="23"/>
        <v>13482.04</v>
      </c>
      <c r="L34" s="2">
        <f t="shared" si="24"/>
        <v>13482.04</v>
      </c>
    </row>
    <row r="35" spans="1:12" x14ac:dyDescent="0.25">
      <c r="A35" s="18">
        <v>12</v>
      </c>
      <c r="B35" s="8" t="s">
        <v>15</v>
      </c>
      <c r="C35" s="16" t="s">
        <v>8</v>
      </c>
      <c r="D35" s="2"/>
      <c r="E35" s="2"/>
      <c r="F35" s="2"/>
      <c r="G35" s="2"/>
      <c r="H35" s="2"/>
      <c r="I35" s="2"/>
      <c r="J35" s="2"/>
      <c r="K35" s="2">
        <f t="shared" si="23"/>
        <v>0</v>
      </c>
      <c r="L35" s="2">
        <f t="shared" si="24"/>
        <v>0</v>
      </c>
    </row>
    <row r="36" spans="1:12" x14ac:dyDescent="0.25">
      <c r="A36" s="7"/>
      <c r="B36" s="8" t="s">
        <v>16</v>
      </c>
      <c r="C36" s="16" t="s">
        <v>8</v>
      </c>
      <c r="D36" s="2">
        <f>D25+D26+D27+D28+D29+D30++D31+D32+D33+D34</f>
        <v>14531.15</v>
      </c>
      <c r="E36" s="2">
        <f t="shared" ref="E36:J36" si="38">E25+E26+E27+E28+E29+E30++E31+E32+E33+E34</f>
        <v>14531.15</v>
      </c>
      <c r="F36" s="2">
        <f t="shared" si="38"/>
        <v>14531.15</v>
      </c>
      <c r="G36" s="2">
        <f t="shared" si="38"/>
        <v>14531.15</v>
      </c>
      <c r="H36" s="2">
        <f t="shared" si="38"/>
        <v>14531.15</v>
      </c>
      <c r="I36" s="2">
        <f t="shared" si="38"/>
        <v>14531.15</v>
      </c>
      <c r="J36" s="2">
        <f t="shared" si="38"/>
        <v>14531.15</v>
      </c>
      <c r="K36" s="2">
        <f t="shared" si="23"/>
        <v>58124.6</v>
      </c>
      <c r="L36" s="2">
        <f t="shared" si="24"/>
        <v>58124.6</v>
      </c>
    </row>
    <row r="37" spans="1:12" ht="15.75" x14ac:dyDescent="0.25">
      <c r="A37" s="7"/>
      <c r="B37" s="29" t="s">
        <v>18</v>
      </c>
      <c r="C37" s="30"/>
      <c r="D37" s="2">
        <f t="shared" ref="D37:H37" si="39">ROUND(D36*12,2)</f>
        <v>174373.8</v>
      </c>
      <c r="E37" s="2">
        <f t="shared" si="39"/>
        <v>174373.8</v>
      </c>
      <c r="F37" s="2">
        <f t="shared" si="39"/>
        <v>174373.8</v>
      </c>
      <c r="G37" s="2">
        <f t="shared" si="39"/>
        <v>174373.8</v>
      </c>
      <c r="H37" s="2">
        <f t="shared" si="39"/>
        <v>174373.8</v>
      </c>
      <c r="I37" s="2">
        <f t="shared" ref="I37:J37" si="40">ROUND(I36*12,2)</f>
        <v>174373.8</v>
      </c>
      <c r="J37" s="2">
        <f t="shared" si="40"/>
        <v>174373.8</v>
      </c>
      <c r="K37" s="2">
        <f t="shared" si="23"/>
        <v>697495.2</v>
      </c>
      <c r="L37" s="2">
        <f t="shared" si="24"/>
        <v>697495.2</v>
      </c>
    </row>
    <row r="38" spans="1:12" ht="19.5" customHeight="1" x14ac:dyDescent="0.25">
      <c r="A38" s="7"/>
      <c r="B38" s="5" t="s">
        <v>48</v>
      </c>
      <c r="C38" s="16" t="s">
        <v>8</v>
      </c>
      <c r="D38" s="7"/>
      <c r="E38" s="7"/>
      <c r="F38" s="7"/>
      <c r="G38" s="7"/>
      <c r="H38" s="7"/>
      <c r="I38" s="7"/>
      <c r="J38" s="7"/>
      <c r="K38" s="7"/>
      <c r="L38" s="7"/>
    </row>
    <row r="39" spans="1:12" ht="15.75" x14ac:dyDescent="0.25">
      <c r="A39" s="7"/>
      <c r="B39" s="25" t="s">
        <v>20</v>
      </c>
      <c r="C39" s="26"/>
      <c r="D39" s="2">
        <f>ROUND(D21*0.069,2)</f>
        <v>26510.54</v>
      </c>
      <c r="E39" s="2">
        <f t="shared" ref="E39:J39" si="41">ROUND(E21*0.069,2)</f>
        <v>29002.98</v>
      </c>
      <c r="F39" s="2">
        <f t="shared" si="41"/>
        <v>32628.34</v>
      </c>
      <c r="G39" s="2">
        <f t="shared" si="41"/>
        <v>29002.98</v>
      </c>
      <c r="H39" s="2">
        <f t="shared" si="41"/>
        <v>32628.34</v>
      </c>
      <c r="I39" s="2">
        <f t="shared" si="41"/>
        <v>29002.98</v>
      </c>
      <c r="J39" s="2">
        <f t="shared" si="41"/>
        <v>32628.34</v>
      </c>
      <c r="K39" s="2">
        <f t="shared" ref="K39" si="42">D39+E39+G39+I39</f>
        <v>113519.48</v>
      </c>
      <c r="L39" s="2">
        <f t="shared" ref="L39" si="43">D39+F39+H39+J39</f>
        <v>124395.56</v>
      </c>
    </row>
    <row r="40" spans="1:12" ht="66" customHeight="1" x14ac:dyDescent="0.25">
      <c r="A40" s="7"/>
      <c r="B40" s="5" t="s">
        <v>39</v>
      </c>
      <c r="C40" s="16" t="s">
        <v>8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25">
      <c r="A41" s="7"/>
      <c r="B41" s="25" t="s">
        <v>19</v>
      </c>
      <c r="C41" s="26"/>
      <c r="D41" s="2">
        <f>ROUND(0.051*D21,2)</f>
        <v>19594.75</v>
      </c>
      <c r="E41" s="2">
        <f t="shared" ref="E41:J41" si="44">ROUND(0.051*E21,2)</f>
        <v>21436.98</v>
      </c>
      <c r="F41" s="2">
        <f t="shared" si="44"/>
        <v>24116.6</v>
      </c>
      <c r="G41" s="2">
        <f t="shared" si="44"/>
        <v>21436.98</v>
      </c>
      <c r="H41" s="2">
        <f t="shared" si="44"/>
        <v>24116.6</v>
      </c>
      <c r="I41" s="2">
        <f t="shared" si="44"/>
        <v>21436.98</v>
      </c>
      <c r="J41" s="2">
        <f t="shared" si="44"/>
        <v>24116.6</v>
      </c>
      <c r="K41" s="2">
        <f t="shared" ref="K41" si="45">D41+E41+G41+I41</f>
        <v>83905.689999999988</v>
      </c>
      <c r="L41" s="2">
        <f t="shared" ref="L41" si="46">D41+F41+H41+J41</f>
        <v>91944.549999999988</v>
      </c>
    </row>
    <row r="42" spans="1:12" ht="66.75" customHeight="1" x14ac:dyDescent="0.25">
      <c r="A42" s="7"/>
      <c r="B42" s="25" t="s">
        <v>19</v>
      </c>
      <c r="C42" s="26"/>
      <c r="D42" s="7"/>
      <c r="E42" s="7"/>
      <c r="F42" s="7"/>
      <c r="G42" s="7"/>
      <c r="H42" s="7"/>
      <c r="I42" s="7"/>
      <c r="J42" s="7"/>
      <c r="K42" s="7"/>
      <c r="L42" s="7"/>
    </row>
    <row r="43" spans="1:12" ht="60" x14ac:dyDescent="0.25">
      <c r="A43" s="7"/>
      <c r="B43" s="5" t="s">
        <v>40</v>
      </c>
      <c r="C43" s="16" t="s">
        <v>8</v>
      </c>
      <c r="D43" s="2">
        <f>ROUND(0.033*D21,2)</f>
        <v>12678.95</v>
      </c>
      <c r="E43" s="2">
        <f t="shared" ref="E43:J43" si="47">ROUND(0.033*E21,2)</f>
        <v>13870.99</v>
      </c>
      <c r="F43" s="2">
        <f t="shared" si="47"/>
        <v>15604.86</v>
      </c>
      <c r="G43" s="2">
        <f t="shared" si="47"/>
        <v>13870.99</v>
      </c>
      <c r="H43" s="2">
        <f t="shared" si="47"/>
        <v>15604.86</v>
      </c>
      <c r="I43" s="2">
        <f t="shared" si="47"/>
        <v>13870.99</v>
      </c>
      <c r="J43" s="2">
        <f t="shared" si="47"/>
        <v>15604.86</v>
      </c>
      <c r="K43" s="2">
        <f t="shared" ref="K43" si="48">D43+E43+G43+I43</f>
        <v>54291.92</v>
      </c>
      <c r="L43" s="2">
        <f t="shared" ref="L43" si="49">D43+F43+H43+J43</f>
        <v>59493.53</v>
      </c>
    </row>
    <row r="44" spans="1:12" ht="68.25" customHeight="1" x14ac:dyDescent="0.25">
      <c r="A44" s="7"/>
      <c r="B44" s="25" t="s">
        <v>21</v>
      </c>
      <c r="C44" s="26"/>
      <c r="D44" s="7"/>
      <c r="E44" s="7"/>
      <c r="F44" s="7"/>
      <c r="G44" s="7"/>
      <c r="H44" s="7"/>
      <c r="I44" s="7"/>
      <c r="J44" s="7"/>
      <c r="K44" s="7"/>
      <c r="L44" s="7"/>
    </row>
    <row r="45" spans="1:12" ht="15.75" x14ac:dyDescent="0.25">
      <c r="A45" s="7"/>
      <c r="B45" s="23"/>
      <c r="C45" s="16" t="s">
        <v>8</v>
      </c>
      <c r="D45" s="2">
        <f>D21+D39+D41+D43+D37</f>
        <v>617368.76</v>
      </c>
      <c r="E45" s="2">
        <f t="shared" ref="E45:J45" si="50">E21+E39+E41+E43+E37</f>
        <v>659017.75</v>
      </c>
      <c r="F45" s="2">
        <f t="shared" si="50"/>
        <v>719598.12000000011</v>
      </c>
      <c r="G45" s="2">
        <f t="shared" si="50"/>
        <v>659017.75</v>
      </c>
      <c r="H45" s="2">
        <f t="shared" si="50"/>
        <v>719598.12000000011</v>
      </c>
      <c r="I45" s="2">
        <f t="shared" si="50"/>
        <v>659017.75</v>
      </c>
      <c r="J45" s="2">
        <f t="shared" si="50"/>
        <v>719598.12000000011</v>
      </c>
      <c r="K45" s="2">
        <f>D45+E45+G45+I45</f>
        <v>2594422.0099999998</v>
      </c>
      <c r="L45" s="2">
        <f t="shared" ref="L45" si="51">D45+F45+H45+J45</f>
        <v>2776163.12</v>
      </c>
    </row>
    <row r="46" spans="1:12" ht="29.25" customHeight="1" x14ac:dyDescent="0.25">
      <c r="A46" s="7"/>
      <c r="B46" s="25" t="s">
        <v>41</v>
      </c>
      <c r="C46" s="26"/>
      <c r="D46" s="22">
        <v>25</v>
      </c>
      <c r="E46" s="22">
        <v>25</v>
      </c>
      <c r="F46" s="22">
        <v>25</v>
      </c>
      <c r="G46" s="22">
        <v>25</v>
      </c>
      <c r="H46" s="22">
        <v>25</v>
      </c>
      <c r="I46" s="22">
        <v>25</v>
      </c>
      <c r="J46" s="22">
        <v>25</v>
      </c>
      <c r="K46" s="22">
        <v>25</v>
      </c>
      <c r="L46" s="22">
        <v>25</v>
      </c>
    </row>
    <row r="47" spans="1:12" ht="39.75" customHeight="1" x14ac:dyDescent="0.25">
      <c r="A47" s="7"/>
      <c r="B47" s="25" t="s">
        <v>42</v>
      </c>
      <c r="C47" s="26"/>
      <c r="D47" s="22">
        <f>ROUND(D45/D46,0)</f>
        <v>24695</v>
      </c>
      <c r="E47" s="22">
        <f t="shared" ref="E47:J47" si="52">ROUND(E45/E46,0)</f>
        <v>26361</v>
      </c>
      <c r="F47" s="22">
        <f t="shared" si="52"/>
        <v>28784</v>
      </c>
      <c r="G47" s="22">
        <f t="shared" si="52"/>
        <v>26361</v>
      </c>
      <c r="H47" s="22">
        <f t="shared" si="52"/>
        <v>28784</v>
      </c>
      <c r="I47" s="22">
        <f t="shared" si="52"/>
        <v>26361</v>
      </c>
      <c r="J47" s="22">
        <f t="shared" si="52"/>
        <v>28784</v>
      </c>
      <c r="K47" s="22">
        <f>ROUND((D47+E47+G47+I47)/4,0)-1</f>
        <v>25944</v>
      </c>
      <c r="L47" s="22">
        <f>ROUND((D47+F47+H47+J47)/4,0)</f>
        <v>27762</v>
      </c>
    </row>
    <row r="48" spans="1:12" ht="48.75" customHeight="1" x14ac:dyDescent="0.25">
      <c r="A48" s="7"/>
      <c r="B48" s="25" t="s">
        <v>43</v>
      </c>
      <c r="C48" s="26"/>
      <c r="D48" s="2"/>
      <c r="E48" s="2"/>
      <c r="F48" s="2"/>
      <c r="G48" s="2"/>
      <c r="H48" s="2"/>
      <c r="I48" s="2"/>
      <c r="J48" s="2"/>
      <c r="K48" s="22">
        <v>23156</v>
      </c>
      <c r="L48" s="22">
        <v>23156</v>
      </c>
    </row>
    <row r="49" spans="1:12" ht="100.5" customHeight="1" x14ac:dyDescent="0.25">
      <c r="A49" s="7"/>
      <c r="B49" s="38" t="s">
        <v>44</v>
      </c>
      <c r="C49" s="39"/>
      <c r="D49" s="2"/>
      <c r="E49" s="2"/>
      <c r="F49" s="2"/>
      <c r="G49" s="2"/>
      <c r="H49" s="2"/>
      <c r="I49" s="2"/>
      <c r="J49" s="2"/>
      <c r="K49" s="44">
        <f>ROUND(K47/K48,3)</f>
        <v>1.1200000000000001</v>
      </c>
      <c r="L49" s="44">
        <f>ROUND(L47/L48,3)</f>
        <v>1.1990000000000001</v>
      </c>
    </row>
    <row r="50" spans="1:12" ht="64.5" customHeight="1" x14ac:dyDescent="0.25">
      <c r="A50" s="7"/>
      <c r="B50" s="25" t="s">
        <v>45</v>
      </c>
      <c r="C50" s="26"/>
      <c r="D50" s="45" t="s">
        <v>50</v>
      </c>
      <c r="E50" s="46"/>
      <c r="F50" s="46"/>
      <c r="G50" s="46"/>
      <c r="H50" s="46"/>
      <c r="I50" s="46"/>
      <c r="J50" s="47"/>
      <c r="K50" s="22">
        <v>6374</v>
      </c>
      <c r="L50" s="22">
        <v>6374</v>
      </c>
    </row>
    <row r="51" spans="1:12" ht="51.75" customHeight="1" x14ac:dyDescent="0.25">
      <c r="A51" s="7"/>
      <c r="B51" s="25" t="s">
        <v>46</v>
      </c>
      <c r="C51" s="26"/>
      <c r="D51" s="2"/>
      <c r="E51" s="2"/>
      <c r="F51" s="2"/>
      <c r="G51" s="2"/>
      <c r="H51" s="2"/>
      <c r="I51" s="2"/>
      <c r="J51" s="2"/>
      <c r="K51" s="22">
        <f>K48+K50</f>
        <v>29530</v>
      </c>
      <c r="L51" s="22">
        <f>L48+L50</f>
        <v>29530</v>
      </c>
    </row>
  </sheetData>
  <mergeCells count="21">
    <mergeCell ref="A2:L2"/>
    <mergeCell ref="B51:C51"/>
    <mergeCell ref="B37:C37"/>
    <mergeCell ref="B39:C39"/>
    <mergeCell ref="B41:C41"/>
    <mergeCell ref="D50:J50"/>
    <mergeCell ref="B46:C46"/>
    <mergeCell ref="B47:C47"/>
    <mergeCell ref="B48:C48"/>
    <mergeCell ref="B49:C49"/>
    <mergeCell ref="B50:C50"/>
    <mergeCell ref="B44:C44"/>
    <mergeCell ref="A3:A5"/>
    <mergeCell ref="B3:B5"/>
    <mergeCell ref="C3:C5"/>
    <mergeCell ref="D3:J3"/>
    <mergeCell ref="E4:F4"/>
    <mergeCell ref="G4:H4"/>
    <mergeCell ref="I4:J4"/>
    <mergeCell ref="K4:L4"/>
    <mergeCell ref="B42:C42"/>
  </mergeCells>
  <printOptions horizontalCentered="1"/>
  <pageMargins left="0" right="0" top="0.55118110236220474" bottom="0" header="0.31496062992125984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2018-07-13T08:55:47Z</dcterms:modified>
</cp:coreProperties>
</file>