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/>
  </bookViews>
  <sheets>
    <sheet name="5-6 дневная  неделя" sheetId="1" r:id="rId1"/>
    <sheet name="5-6 дневная  с селом" sheetId="6" r:id="rId2"/>
  </sheets>
  <definedNames>
    <definedName name="_xlnm.Print_Titles" localSheetId="0">'5-6 дневная  неделя'!$A:$C,'5-6 дневная  неделя'!$4:$6</definedName>
    <definedName name="_xlnm.Print_Titles" localSheetId="1">'5-6 дневная  с селом'!$A:$B,'5-6 дневная  с селом'!$3:$5</definedName>
    <definedName name="_xlnm.Print_Area" localSheetId="0">'5-6 дневная  неделя'!$A$1:$L$50</definedName>
    <definedName name="_xlnm.Print_Area" localSheetId="1">'5-6 дневная  с селом'!$A$1:$L$51</definedName>
  </definedNames>
  <calcPr calcId="145621"/>
</workbook>
</file>

<file path=xl/calcChain.xml><?xml version="1.0" encoding="utf-8"?>
<calcChain xmlns="http://schemas.openxmlformats.org/spreadsheetml/2006/main">
  <c r="L51" i="6" l="1"/>
  <c r="K51" i="6"/>
  <c r="L50" i="1" l="1"/>
  <c r="K50" i="1"/>
  <c r="J46" i="1"/>
  <c r="I46" i="1"/>
  <c r="H46" i="1"/>
  <c r="G46" i="1"/>
  <c r="F46" i="1"/>
  <c r="E46" i="1"/>
  <c r="D46" i="1"/>
  <c r="L46" i="1" s="1"/>
  <c r="L48" i="1" s="1"/>
  <c r="K46" i="1" l="1"/>
  <c r="K48" i="1" s="1"/>
  <c r="E18" i="1"/>
  <c r="F18" i="1"/>
  <c r="G18" i="1"/>
  <c r="H18" i="1"/>
  <c r="I18" i="1"/>
  <c r="J18" i="1"/>
  <c r="D18" i="1"/>
  <c r="E33" i="1"/>
  <c r="F33" i="1"/>
  <c r="G33" i="1"/>
  <c r="H33" i="1"/>
  <c r="I33" i="1"/>
  <c r="J33" i="1"/>
  <c r="D33" i="1"/>
  <c r="K31" i="6" l="1"/>
  <c r="L31" i="6"/>
  <c r="K15" i="6"/>
  <c r="L15" i="6"/>
  <c r="K30" i="1"/>
  <c r="L30" i="1"/>
  <c r="E25" i="1"/>
  <c r="F25" i="1"/>
  <c r="G25" i="1"/>
  <c r="H25" i="1"/>
  <c r="I25" i="1"/>
  <c r="J25" i="1"/>
  <c r="D25" i="1"/>
  <c r="F8" i="6" l="1"/>
  <c r="F9" i="6" s="1"/>
  <c r="G8" i="6"/>
  <c r="G9" i="6" s="1"/>
  <c r="H8" i="6"/>
  <c r="H9" i="6" s="1"/>
  <c r="I8" i="6"/>
  <c r="I9" i="6" s="1"/>
  <c r="J8" i="6"/>
  <c r="J9" i="6" s="1"/>
  <c r="K35" i="6"/>
  <c r="L35" i="6"/>
  <c r="I24" i="6"/>
  <c r="I25" i="6" s="1"/>
  <c r="J24" i="6"/>
  <c r="J25" i="6" s="1"/>
  <c r="L23" i="6"/>
  <c r="K23" i="6"/>
  <c r="L7" i="6"/>
  <c r="K7" i="6"/>
  <c r="I26" i="6" l="1"/>
  <c r="I27" i="6" s="1"/>
  <c r="I28" i="6"/>
  <c r="I30" i="6"/>
  <c r="J26" i="6"/>
  <c r="J27" i="6"/>
  <c r="J28" i="6"/>
  <c r="J29" i="6"/>
  <c r="J30" i="6"/>
  <c r="J32" i="6" l="1"/>
  <c r="J34" i="6" s="1"/>
  <c r="J36" i="6" s="1"/>
  <c r="J37" i="6" s="1"/>
  <c r="J33" i="6"/>
  <c r="I29" i="6"/>
  <c r="I32" i="6" s="1"/>
  <c r="L23" i="1"/>
  <c r="K23" i="1"/>
  <c r="I24" i="1"/>
  <c r="J24" i="1"/>
  <c r="L8" i="1"/>
  <c r="K8" i="1"/>
  <c r="I33" i="6" l="1"/>
  <c r="I34" i="6" s="1"/>
  <c r="I29" i="1"/>
  <c r="I26" i="1"/>
  <c r="J29" i="1"/>
  <c r="J26" i="1"/>
  <c r="H24" i="6"/>
  <c r="H25" i="6" s="1"/>
  <c r="G24" i="6"/>
  <c r="G25" i="6" s="1"/>
  <c r="F24" i="6"/>
  <c r="F25" i="6" s="1"/>
  <c r="E24" i="6"/>
  <c r="E25" i="6" s="1"/>
  <c r="D24" i="6"/>
  <c r="D25" i="6" s="1"/>
  <c r="I36" i="6" l="1"/>
  <c r="I37" i="6" s="1"/>
  <c r="J27" i="1"/>
  <c r="I28" i="1"/>
  <c r="K24" i="6"/>
  <c r="L24" i="6"/>
  <c r="J28" i="1"/>
  <c r="I27" i="1"/>
  <c r="I32" i="1" s="1"/>
  <c r="F30" i="6"/>
  <c r="F28" i="6"/>
  <c r="F26" i="6"/>
  <c r="H30" i="6"/>
  <c r="H28" i="6"/>
  <c r="H26" i="6"/>
  <c r="D30" i="6"/>
  <c r="D28" i="6"/>
  <c r="D26" i="6"/>
  <c r="E30" i="6"/>
  <c r="E28" i="6"/>
  <c r="E26" i="6"/>
  <c r="G30" i="6"/>
  <c r="G28" i="6"/>
  <c r="G26" i="6"/>
  <c r="H24" i="1"/>
  <c r="G24" i="1"/>
  <c r="F24" i="1"/>
  <c r="E24" i="1"/>
  <c r="D24" i="1"/>
  <c r="E8" i="6"/>
  <c r="E9" i="6" s="1"/>
  <c r="D8" i="6"/>
  <c r="D9" i="6" s="1"/>
  <c r="E9" i="1"/>
  <c r="E10" i="1" s="1"/>
  <c r="F9" i="1"/>
  <c r="F10" i="1" s="1"/>
  <c r="G9" i="1"/>
  <c r="G10" i="1" s="1"/>
  <c r="H9" i="1"/>
  <c r="H10" i="1" s="1"/>
  <c r="I9" i="1"/>
  <c r="I10" i="1" s="1"/>
  <c r="J9" i="1"/>
  <c r="J10" i="1" s="1"/>
  <c r="D9" i="1"/>
  <c r="D10" i="1" s="1"/>
  <c r="I31" i="1" l="1"/>
  <c r="J32" i="1"/>
  <c r="J31" i="1"/>
  <c r="K9" i="1"/>
  <c r="L9" i="1"/>
  <c r="D29" i="6"/>
  <c r="L26" i="6"/>
  <c r="K26" i="6"/>
  <c r="L30" i="6"/>
  <c r="K30" i="6"/>
  <c r="L24" i="1"/>
  <c r="K24" i="1"/>
  <c r="L28" i="6"/>
  <c r="K28" i="6"/>
  <c r="K25" i="6"/>
  <c r="L25" i="6"/>
  <c r="L8" i="6"/>
  <c r="K8" i="6"/>
  <c r="G27" i="6"/>
  <c r="G29" i="6"/>
  <c r="D27" i="6"/>
  <c r="F27" i="6"/>
  <c r="F29" i="6"/>
  <c r="E27" i="6"/>
  <c r="E29" i="6"/>
  <c r="H27" i="6"/>
  <c r="H29" i="6"/>
  <c r="D29" i="1"/>
  <c r="D26" i="1"/>
  <c r="G29" i="1"/>
  <c r="G26" i="1"/>
  <c r="E29" i="1"/>
  <c r="E26" i="1"/>
  <c r="F26" i="1"/>
  <c r="F27" i="1" s="1"/>
  <c r="F29" i="1"/>
  <c r="H26" i="1"/>
  <c r="H29" i="1"/>
  <c r="H27" i="1"/>
  <c r="G32" i="6" l="1"/>
  <c r="E33" i="6"/>
  <c r="J35" i="1"/>
  <c r="J36" i="1" s="1"/>
  <c r="I35" i="1"/>
  <c r="I36" i="1" s="1"/>
  <c r="D33" i="6"/>
  <c r="D32" i="6"/>
  <c r="D34" i="6" s="1"/>
  <c r="E32" i="6"/>
  <c r="E34" i="6" s="1"/>
  <c r="E36" i="6" s="1"/>
  <c r="G33" i="6"/>
  <c r="G34" i="6" s="1"/>
  <c r="F32" i="6"/>
  <c r="F34" i="6" s="1"/>
  <c r="H33" i="6"/>
  <c r="H32" i="6"/>
  <c r="H34" i="6" s="1"/>
  <c r="F33" i="6"/>
  <c r="L15" i="1"/>
  <c r="K15" i="1"/>
  <c r="L29" i="1"/>
  <c r="K29" i="1"/>
  <c r="L25" i="1"/>
  <c r="K25" i="1"/>
  <c r="L29" i="6"/>
  <c r="K29" i="6"/>
  <c r="L26" i="1"/>
  <c r="K26" i="1"/>
  <c r="L27" i="6"/>
  <c r="K27" i="6"/>
  <c r="K32" i="6"/>
  <c r="L33" i="6"/>
  <c r="H28" i="1"/>
  <c r="H31" i="1" s="1"/>
  <c r="F28" i="1"/>
  <c r="F32" i="1" s="1"/>
  <c r="E28" i="1"/>
  <c r="G28" i="1"/>
  <c r="D28" i="1"/>
  <c r="E27" i="1"/>
  <c r="G27" i="1"/>
  <c r="D27" i="1"/>
  <c r="G36" i="6" l="1"/>
  <c r="G37" i="6" s="1"/>
  <c r="D36" i="6"/>
  <c r="F36" i="6"/>
  <c r="F37" i="6" s="1"/>
  <c r="H36" i="6"/>
  <c r="D32" i="1"/>
  <c r="E32" i="1"/>
  <c r="G31" i="1"/>
  <c r="F31" i="1"/>
  <c r="F35" i="1" s="1"/>
  <c r="H32" i="1"/>
  <c r="H35" i="1" s="1"/>
  <c r="G32" i="1"/>
  <c r="E31" i="1"/>
  <c r="D31" i="1"/>
  <c r="L27" i="1"/>
  <c r="K27" i="1"/>
  <c r="K33" i="6"/>
  <c r="L28" i="1"/>
  <c r="K28" i="1"/>
  <c r="K34" i="6"/>
  <c r="L32" i="6"/>
  <c r="L9" i="6"/>
  <c r="K9" i="6"/>
  <c r="F14" i="6"/>
  <c r="H14" i="6"/>
  <c r="J14" i="6"/>
  <c r="G14" i="6"/>
  <c r="I14" i="6"/>
  <c r="D14" i="6"/>
  <c r="E14" i="6"/>
  <c r="F12" i="6"/>
  <c r="J12" i="6"/>
  <c r="H12" i="6"/>
  <c r="G12" i="6"/>
  <c r="E12" i="6"/>
  <c r="D12" i="6"/>
  <c r="I12" i="6"/>
  <c r="F10" i="6"/>
  <c r="H10" i="6"/>
  <c r="J10" i="6"/>
  <c r="D10" i="6"/>
  <c r="E10" i="6"/>
  <c r="G10" i="6"/>
  <c r="I10" i="6"/>
  <c r="I11" i="6"/>
  <c r="I13" i="6" l="1"/>
  <c r="I18" i="6" s="1"/>
  <c r="E13" i="6"/>
  <c r="J13" i="6"/>
  <c r="F13" i="6"/>
  <c r="G13" i="6"/>
  <c r="H13" i="6"/>
  <c r="L34" i="6"/>
  <c r="E35" i="1"/>
  <c r="E36" i="1" s="1"/>
  <c r="G35" i="1"/>
  <c r="G36" i="1" s="1"/>
  <c r="J11" i="6"/>
  <c r="J18" i="6" s="1"/>
  <c r="I17" i="6"/>
  <c r="J16" i="6"/>
  <c r="I16" i="6"/>
  <c r="J17" i="6"/>
  <c r="D35" i="1"/>
  <c r="E11" i="6"/>
  <c r="F11" i="6"/>
  <c r="L32" i="1"/>
  <c r="K32" i="1"/>
  <c r="L31" i="1"/>
  <c r="K31" i="1"/>
  <c r="D37" i="6"/>
  <c r="K36" i="6"/>
  <c r="L12" i="6"/>
  <c r="K12" i="6"/>
  <c r="D11" i="6"/>
  <c r="L10" i="6"/>
  <c r="K10" i="6"/>
  <c r="L14" i="6"/>
  <c r="K14" i="6"/>
  <c r="G11" i="6"/>
  <c r="H11" i="6"/>
  <c r="D13" i="6"/>
  <c r="E37" i="6"/>
  <c r="H37" i="6"/>
  <c r="F36" i="1"/>
  <c r="H36" i="1"/>
  <c r="J14" i="1"/>
  <c r="I14" i="1"/>
  <c r="I11" i="1"/>
  <c r="J11" i="1"/>
  <c r="J20" i="6" l="1"/>
  <c r="J21" i="6" s="1"/>
  <c r="J43" i="6" s="1"/>
  <c r="E16" i="6"/>
  <c r="E18" i="6" s="1"/>
  <c r="G17" i="6"/>
  <c r="F16" i="6"/>
  <c r="F18" i="6" s="1"/>
  <c r="H17" i="6"/>
  <c r="D17" i="6"/>
  <c r="E17" i="6"/>
  <c r="G16" i="6"/>
  <c r="G18" i="6" s="1"/>
  <c r="F17" i="6"/>
  <c r="H16" i="6"/>
  <c r="H18" i="6" s="1"/>
  <c r="D16" i="6"/>
  <c r="D18" i="6" s="1"/>
  <c r="I20" i="6"/>
  <c r="I13" i="1"/>
  <c r="J13" i="1"/>
  <c r="L33" i="1"/>
  <c r="K33" i="1"/>
  <c r="L36" i="6"/>
  <c r="L35" i="1"/>
  <c r="K35" i="1"/>
  <c r="L37" i="6"/>
  <c r="K37" i="6"/>
  <c r="L11" i="6"/>
  <c r="K11" i="6"/>
  <c r="L13" i="6"/>
  <c r="K13" i="6"/>
  <c r="D36" i="1"/>
  <c r="J12" i="1"/>
  <c r="J17" i="1" s="1"/>
  <c r="I12" i="1"/>
  <c r="E20" i="6" l="1"/>
  <c r="E21" i="6" s="1"/>
  <c r="E43" i="6" s="1"/>
  <c r="D20" i="6"/>
  <c r="H20" i="6"/>
  <c r="F20" i="6"/>
  <c r="F21" i="6" s="1"/>
  <c r="F43" i="6" s="1"/>
  <c r="G20" i="6"/>
  <c r="G21" i="6" s="1"/>
  <c r="G43" i="6" s="1"/>
  <c r="I17" i="1"/>
  <c r="I16" i="1"/>
  <c r="I20" i="1" s="1"/>
  <c r="J16" i="1"/>
  <c r="L36" i="1"/>
  <c r="K36" i="1"/>
  <c r="J39" i="6"/>
  <c r="J45" i="6" s="1"/>
  <c r="J47" i="6" s="1"/>
  <c r="J41" i="6"/>
  <c r="E41" i="6"/>
  <c r="L16" i="6"/>
  <c r="K16" i="6"/>
  <c r="L17" i="6"/>
  <c r="K17" i="6"/>
  <c r="H21" i="6"/>
  <c r="H43" i="6" s="1"/>
  <c r="G41" i="6" l="1"/>
  <c r="G39" i="6"/>
  <c r="E39" i="6"/>
  <c r="E45" i="6" s="1"/>
  <c r="E47" i="6" s="1"/>
  <c r="J20" i="1"/>
  <c r="H39" i="6"/>
  <c r="H45" i="6" s="1"/>
  <c r="H47" i="6" s="1"/>
  <c r="H41" i="6"/>
  <c r="F39" i="6"/>
  <c r="F41" i="6"/>
  <c r="L18" i="6"/>
  <c r="K18" i="6"/>
  <c r="D21" i="6"/>
  <c r="D43" i="6" s="1"/>
  <c r="I21" i="6"/>
  <c r="I43" i="6" s="1"/>
  <c r="G45" i="6" l="1"/>
  <c r="G47" i="6" s="1"/>
  <c r="F45" i="6"/>
  <c r="F47" i="6" s="1"/>
  <c r="I41" i="6"/>
  <c r="I39" i="6"/>
  <c r="L20" i="6"/>
  <c r="K20" i="6"/>
  <c r="D39" i="6"/>
  <c r="L21" i="6"/>
  <c r="D41" i="6"/>
  <c r="D45" i="6" s="1"/>
  <c r="D47" i="6" s="1"/>
  <c r="K21" i="6"/>
  <c r="I45" i="6"/>
  <c r="I47" i="6" s="1"/>
  <c r="I21" i="1"/>
  <c r="I42" i="1" s="1"/>
  <c r="J21" i="1"/>
  <c r="J42" i="1" s="1"/>
  <c r="L47" i="6" l="1"/>
  <c r="L49" i="6" s="1"/>
  <c r="K47" i="6"/>
  <c r="K49" i="6" s="1"/>
  <c r="I38" i="1"/>
  <c r="I40" i="1"/>
  <c r="J40" i="1"/>
  <c r="J38" i="1"/>
  <c r="J44" i="1" s="1"/>
  <c r="K45" i="6"/>
  <c r="L43" i="6"/>
  <c r="K43" i="6"/>
  <c r="K41" i="6"/>
  <c r="L41" i="6"/>
  <c r="K39" i="6"/>
  <c r="L39" i="6"/>
  <c r="L45" i="6"/>
  <c r="I44" i="1" l="1"/>
  <c r="K10" i="1" l="1"/>
  <c r="L10" i="1"/>
  <c r="G11" i="1"/>
  <c r="G14" i="1"/>
  <c r="G13" i="1"/>
  <c r="E11" i="1"/>
  <c r="E14" i="1"/>
  <c r="E13" i="1"/>
  <c r="D14" i="1"/>
  <c r="H11" i="1"/>
  <c r="H14" i="1"/>
  <c r="H13" i="1"/>
  <c r="F11" i="1"/>
  <c r="F14" i="1"/>
  <c r="F13" i="1"/>
  <c r="G12" i="1"/>
  <c r="E12" i="1"/>
  <c r="D11" i="1"/>
  <c r="H12" i="1"/>
  <c r="F12" i="1"/>
  <c r="H16" i="1" l="1"/>
  <c r="H17" i="1"/>
  <c r="E16" i="1"/>
  <c r="E17" i="1"/>
  <c r="F17" i="1"/>
  <c r="F16" i="1"/>
  <c r="G17" i="1"/>
  <c r="G16" i="1"/>
  <c r="K11" i="1"/>
  <c r="L11" i="1"/>
  <c r="K14" i="1"/>
  <c r="L14" i="1"/>
  <c r="D13" i="1"/>
  <c r="D12" i="1"/>
  <c r="D16" i="1" s="1"/>
  <c r="G20" i="1" l="1"/>
  <c r="G21" i="1" s="1"/>
  <c r="G42" i="1" s="1"/>
  <c r="F20" i="1"/>
  <c r="F21" i="1" s="1"/>
  <c r="F42" i="1" s="1"/>
  <c r="E20" i="1"/>
  <c r="H20" i="1"/>
  <c r="D17" i="1"/>
  <c r="D20" i="1" s="1"/>
  <c r="L13" i="1"/>
  <c r="K13" i="1"/>
  <c r="K12" i="1"/>
  <c r="L12" i="1"/>
  <c r="F40" i="1" l="1"/>
  <c r="F38" i="1"/>
  <c r="F44" i="1" s="1"/>
  <c r="G38" i="1"/>
  <c r="G40" i="1"/>
  <c r="E21" i="1"/>
  <c r="E42" i="1" s="1"/>
  <c r="G44" i="1" l="1"/>
  <c r="K17" i="1"/>
  <c r="L17" i="1"/>
  <c r="E38" i="1"/>
  <c r="E40" i="1"/>
  <c r="L16" i="1"/>
  <c r="K16" i="1"/>
  <c r="H21" i="1"/>
  <c r="H42" i="1" s="1"/>
  <c r="E44" i="1" l="1"/>
  <c r="K20" i="1"/>
  <c r="L20" i="1"/>
  <c r="H40" i="1"/>
  <c r="H38" i="1"/>
  <c r="L18" i="1"/>
  <c r="K18" i="1"/>
  <c r="D21" i="1"/>
  <c r="D42" i="1" s="1"/>
  <c r="H44" i="1" l="1"/>
  <c r="L21" i="1"/>
  <c r="K21" i="1"/>
  <c r="D38" i="1"/>
  <c r="D40" i="1"/>
  <c r="D44" i="1" l="1"/>
  <c r="K38" i="1"/>
  <c r="L38" i="1"/>
  <c r="K40" i="1"/>
  <c r="L40" i="1"/>
  <c r="L42" i="1"/>
  <c r="K42" i="1"/>
  <c r="K44" i="1"/>
  <c r="L44" i="1"/>
</calcChain>
</file>

<file path=xl/sharedStrings.xml><?xml version="1.0" encoding="utf-8"?>
<sst xmlns="http://schemas.openxmlformats.org/spreadsheetml/2006/main" count="194" uniqueCount="54">
  <si>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</si>
  <si>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</si>
  <si>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</si>
  <si>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</si>
  <si>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</si>
  <si>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</si>
  <si>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</si>
  <si>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6-дневная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</si>
  <si>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</si>
  <si>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</si>
  <si>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</si>
  <si>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</si>
  <si>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</si>
  <si>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</si>
  <si>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</si>
  <si>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</si>
  <si>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</si>
  <si>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</si>
  <si>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</si>
  <si>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</si>
  <si>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</si>
  <si>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Количество ставок учителей на предельно допустимую недельную нагрузку</t>
  </si>
  <si>
    <t>Предельно допустимая недельная нагрузка</t>
  </si>
  <si>
    <t>час</t>
  </si>
  <si>
    <t>Дополнительно на ФГОС</t>
  </si>
  <si>
    <t>Количество ставок ПДО на максимально допустимую недельную нагрузку</t>
  </si>
  <si>
    <t>Итого затраты на оплату труда ПДО:</t>
  </si>
  <si>
    <t>1 класс</t>
  </si>
  <si>
    <t>2 класс</t>
  </si>
  <si>
    <t>3 класс</t>
  </si>
  <si>
    <t>4 класс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</si>
  <si>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</si>
  <si>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</si>
  <si>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Размер заработной платы в соответствии со ставкой заработной платы</t>
  </si>
  <si>
    <t>Отчисления во внебюджетные фонды (34,2%)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</si>
  <si>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</si>
  <si>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</si>
  <si>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Надбавка за интенсивность и высокие результаты работы (10,0 % от ФЗП по ставкам заработной платы)</t>
  </si>
  <si>
    <t>Отчисления во внебюджетные фонды (30,2%)</t>
  </si>
  <si>
    <t>6,9 % от ФОТ учителей</t>
  </si>
  <si>
    <t xml:space="preserve">5,1 % от ФОТ учителей </t>
  </si>
  <si>
    <t>2,5 % от ФОТ учителей  (добавить К=8489/7500=1,13; 2,2*1,13=2,5%)</t>
  </si>
  <si>
    <t>Расчетная наполняемость классов,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</si>
  <si>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</si>
  <si>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</si>
  <si>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</si>
  <si>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</si>
  <si>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</si>
  <si>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Приложение №85</t>
  </si>
  <si>
    <t>107244,2 тыс. руб./548 классов-комплектов/25 обучающихся=7828 рублей</t>
  </si>
  <si>
    <t>Общеобразовательные организации в городских поселениях-при реализация основных общеобразовательных программ</t>
  </si>
  <si>
    <t>Надбавки за работу в сельской местности (25% от ФЗП по ставкам заработной платы)</t>
  </si>
  <si>
    <t xml:space="preserve">6,9 % от ФОТ учителей </t>
  </si>
  <si>
    <t>Общеобразовательные организации в сельских поселениях-при реализация основных общеобразовательных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</si>
</sst>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/>
    <xf numFmtId="0" fontId="1" fillId="0" borderId="3" xfId="0" applyFont="1" applyBorder="1" applyAlignment="1"/>
    <xf numFmtId="3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 wrapText="1"/>
    </xf>
    <xf numFmtId="4" fontId="1" fillId="0" borderId="0" xfId="0" applyNumberFormat="1" applyFont="1"/>
    <xf numFmtId="3" fontId="1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wrapText="1"/>
    </xf>
    <xf numFmtId="49" fontId="2" fillId="3" borderId="2" xfId="0" applyNumberFormat="1" applyFont="1" applyFill="1" applyBorder="1" applyAlignment="1">
      <alignment vertical="center" wrapText="1"/>
    </xf>
    <xf numFmtId="49" fontId="4" fillId="3" borderId="7" xfId="0" applyNumberFormat="1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4" fontId="1" fillId="3" borderId="2" xfId="0" applyNumberFormat="1" applyFont="1" applyFill="1" applyBorder="1" applyAlignment="1">
      <alignment horizontal="center"/>
    </xf>
    <xf numFmtId="4" fontId="1" fillId="3" borderId="7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left" vertical="center" wrapText="1"/>
    </xf>
    <xf numFmtId="164" fontId="6" fillId="3" borderId="7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view="pageBreakPreview" zoomScale="78" zoomScaleNormal="68" zoomScaleSheetLayoutView="78" workbookViewId="0">
      <pane xSplit="3" ySplit="6" topLeftCell="D43" activePane="bottomRight" state="frozen"/>
      <selection pane="topRight" activeCell="D1" sqref="D1"/>
      <selection pane="bottomLeft" activeCell="A5" sqref="A5"/>
      <selection pane="bottomRight" activeCell="L48" sqref="L48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3.7109375" style="2" customWidth="1"/>
    <col min="4" max="4" width="12.140625" style="2" customWidth="1"/>
    <col min="5" max="5" width="12.7109375" style="2" customWidth="1"/>
    <col min="6" max="6" width="12.5703125" style="2" customWidth="1"/>
    <col min="7" max="7" width="13" style="2" customWidth="1"/>
    <col min="8" max="8" width="11.7109375" style="2" customWidth="1"/>
    <col min="9" max="9" width="13.42578125" style="2" customWidth="1"/>
    <col min="10" max="10" width="11.7109375" style="2" customWidth="1"/>
    <col min="11" max="11" width="14.42578125" style="2" customWidth="1"/>
    <col min="12" max="12" width="14.7109375" style="2" customWidth="1"/>
    <col min="13" max="16384" width="9.140625" style="2"/>
  </cols>
  <sheetData>
    <row r="1" spans="1:12" s="33" customFormat="1" ht="18.75" x14ac:dyDescent="0.3">
      <c r="K1" s="60" t="s">
        <v>48</v>
      </c>
      <c r="L1" s="60"/>
    </row>
    <row r="2" spans="1:12" s="33" customFormat="1" ht="18.75" x14ac:dyDescent="0.3">
      <c r="A2" s="59" t="s">
        <v>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s="33" customFormat="1" ht="18.75" x14ac:dyDescent="0.3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5" customHeight="1" x14ac:dyDescent="0.25">
      <c r="A4" s="61" t="s">
        <v>1</v>
      </c>
      <c r="B4" s="67" t="s">
        <v>2</v>
      </c>
      <c r="C4" s="67" t="s">
        <v>3</v>
      </c>
      <c r="D4" s="55" t="s">
        <v>10</v>
      </c>
      <c r="E4" s="66"/>
      <c r="F4" s="66"/>
      <c r="G4" s="66"/>
      <c r="H4" s="66"/>
      <c r="I4" s="66"/>
      <c r="J4" s="66"/>
      <c r="K4" s="13"/>
      <c r="L4" s="14"/>
    </row>
    <row r="5" spans="1:12" ht="15" customHeight="1" x14ac:dyDescent="0.25">
      <c r="A5" s="62"/>
      <c r="B5" s="67"/>
      <c r="C5" s="67"/>
      <c r="D5" s="25" t="s">
        <v>27</v>
      </c>
      <c r="E5" s="55" t="s">
        <v>28</v>
      </c>
      <c r="F5" s="56"/>
      <c r="G5" s="55" t="s">
        <v>29</v>
      </c>
      <c r="H5" s="56"/>
      <c r="I5" s="55" t="s">
        <v>30</v>
      </c>
      <c r="J5" s="56"/>
      <c r="K5" s="68" t="s">
        <v>0</v>
      </c>
      <c r="L5" s="68"/>
    </row>
    <row r="6" spans="1:12" ht="45" x14ac:dyDescent="0.25">
      <c r="A6" s="63"/>
      <c r="B6" s="67"/>
      <c r="C6" s="67"/>
      <c r="D6" s="5" t="s">
        <v>6</v>
      </c>
      <c r="E6" s="5" t="s">
        <v>6</v>
      </c>
      <c r="F6" s="5" t="s">
        <v>7</v>
      </c>
      <c r="G6" s="5" t="s">
        <v>6</v>
      </c>
      <c r="H6" s="5" t="s">
        <v>7</v>
      </c>
      <c r="I6" s="9" t="s">
        <v>6</v>
      </c>
      <c r="J6" s="9" t="s">
        <v>7</v>
      </c>
      <c r="K6" s="5" t="s">
        <v>6</v>
      </c>
      <c r="L6" s="5" t="s">
        <v>7</v>
      </c>
    </row>
    <row r="7" spans="1:12" ht="30" customHeight="1" x14ac:dyDescent="0.25">
      <c r="A7" s="4"/>
      <c r="B7" s="64" t="s">
        <v>9</v>
      </c>
      <c r="C7" s="65"/>
      <c r="D7" s="7"/>
      <c r="E7" s="7"/>
      <c r="F7" s="7"/>
      <c r="G7" s="7"/>
      <c r="H7" s="7"/>
      <c r="I7" s="7"/>
      <c r="J7" s="7"/>
      <c r="K7" s="7"/>
      <c r="L7" s="8"/>
    </row>
    <row r="8" spans="1:12" ht="39.75" customHeight="1" x14ac:dyDescent="0.25">
      <c r="A8" s="16">
        <v>1</v>
      </c>
      <c r="B8" s="36" t="s">
        <v>22</v>
      </c>
      <c r="C8" s="37" t="s">
        <v>23</v>
      </c>
      <c r="D8" s="18">
        <v>21</v>
      </c>
      <c r="E8" s="18">
        <v>23</v>
      </c>
      <c r="F8" s="18">
        <v>26</v>
      </c>
      <c r="G8" s="18">
        <v>23</v>
      </c>
      <c r="H8" s="18">
        <v>26</v>
      </c>
      <c r="I8" s="18">
        <v>23</v>
      </c>
      <c r="J8" s="18">
        <v>26</v>
      </c>
      <c r="K8" s="15">
        <f>D8+E8+G8+I8</f>
        <v>90</v>
      </c>
      <c r="L8" s="15">
        <f>D8+F8+H8+J8</f>
        <v>99</v>
      </c>
    </row>
    <row r="9" spans="1:12" ht="43.5" customHeight="1" x14ac:dyDescent="0.25">
      <c r="A9" s="3">
        <v>2</v>
      </c>
      <c r="B9" s="38" t="s">
        <v>5</v>
      </c>
      <c r="C9" s="39" t="s">
        <v>4</v>
      </c>
      <c r="D9" s="6">
        <f>ROUND(D8/18,2)</f>
        <v>1.17</v>
      </c>
      <c r="E9" s="6">
        <f t="shared" ref="E9:J9" si="0">ROUND(E8/18,2)</f>
        <v>1.28</v>
      </c>
      <c r="F9" s="6">
        <f t="shared" si="0"/>
        <v>1.44</v>
      </c>
      <c r="G9" s="6">
        <f t="shared" si="0"/>
        <v>1.28</v>
      </c>
      <c r="H9" s="6">
        <f t="shared" si="0"/>
        <v>1.44</v>
      </c>
      <c r="I9" s="6">
        <f t="shared" si="0"/>
        <v>1.28</v>
      </c>
      <c r="J9" s="6">
        <f t="shared" si="0"/>
        <v>1.44</v>
      </c>
      <c r="K9" s="6">
        <f>D9+E9+G9+I9</f>
        <v>5.0100000000000007</v>
      </c>
      <c r="L9" s="6">
        <f>D9+F9+H9+J9</f>
        <v>5.49</v>
      </c>
    </row>
    <row r="10" spans="1:12" ht="45" x14ac:dyDescent="0.25">
      <c r="A10" s="16">
        <v>3</v>
      </c>
      <c r="B10" s="38" t="s">
        <v>33</v>
      </c>
      <c r="C10" s="39" t="s">
        <v>8</v>
      </c>
      <c r="D10" s="6">
        <f>ROUND(8621*D9,2)</f>
        <v>10086.57</v>
      </c>
      <c r="E10" s="6">
        <f t="shared" ref="E10:J10" si="1">ROUND(8621*E9,2)</f>
        <v>11034.88</v>
      </c>
      <c r="F10" s="6">
        <f t="shared" si="1"/>
        <v>12414.24</v>
      </c>
      <c r="G10" s="6">
        <f t="shared" si="1"/>
        <v>11034.88</v>
      </c>
      <c r="H10" s="6">
        <f t="shared" si="1"/>
        <v>12414.24</v>
      </c>
      <c r="I10" s="6">
        <f t="shared" si="1"/>
        <v>11034.88</v>
      </c>
      <c r="J10" s="6">
        <f t="shared" si="1"/>
        <v>12414.24</v>
      </c>
      <c r="K10" s="6">
        <f>D10+E10+G10+I10</f>
        <v>43191.209999999992</v>
      </c>
      <c r="L10" s="6">
        <f>D10+F10+H10+J10</f>
        <v>47329.289999999994</v>
      </c>
    </row>
    <row r="11" spans="1:12" ht="60" x14ac:dyDescent="0.25">
      <c r="A11" s="17">
        <v>4</v>
      </c>
      <c r="B11" s="38" t="s">
        <v>35</v>
      </c>
      <c r="C11" s="39" t="s">
        <v>8</v>
      </c>
      <c r="D11" s="6">
        <f t="shared" ref="D11:H11" si="2">ROUND(D10*0.3,2)</f>
        <v>3025.97</v>
      </c>
      <c r="E11" s="6">
        <f t="shared" si="2"/>
        <v>3310.46</v>
      </c>
      <c r="F11" s="6">
        <f t="shared" si="2"/>
        <v>3724.27</v>
      </c>
      <c r="G11" s="6">
        <f t="shared" si="2"/>
        <v>3310.46</v>
      </c>
      <c r="H11" s="6">
        <f t="shared" si="2"/>
        <v>3724.27</v>
      </c>
      <c r="I11" s="6">
        <f t="shared" ref="I11:J11" si="3">ROUND(I10*0.3,2)</f>
        <v>3310.46</v>
      </c>
      <c r="J11" s="6">
        <f t="shared" si="3"/>
        <v>3724.27</v>
      </c>
      <c r="K11" s="6">
        <f t="shared" ref="K11:K21" si="4">D11+E11+G11+I11</f>
        <v>12957.349999999999</v>
      </c>
      <c r="L11" s="6">
        <f t="shared" ref="L11:L21" si="5">D11+F11+H11+J11</f>
        <v>14198.78</v>
      </c>
    </row>
    <row r="12" spans="1:12" ht="75" x14ac:dyDescent="0.25">
      <c r="A12" s="16">
        <v>5</v>
      </c>
      <c r="B12" s="38" t="s">
        <v>36</v>
      </c>
      <c r="C12" s="39" t="s">
        <v>8</v>
      </c>
      <c r="D12" s="6">
        <f t="shared" ref="D12:H12" si="6">ROUND((D10+D11)*0.3,2)</f>
        <v>3933.76</v>
      </c>
      <c r="E12" s="6">
        <f t="shared" si="6"/>
        <v>4303.6000000000004</v>
      </c>
      <c r="F12" s="6">
        <f t="shared" si="6"/>
        <v>4841.55</v>
      </c>
      <c r="G12" s="6">
        <f t="shared" si="6"/>
        <v>4303.6000000000004</v>
      </c>
      <c r="H12" s="6">
        <f t="shared" si="6"/>
        <v>4841.55</v>
      </c>
      <c r="I12" s="6">
        <f t="shared" ref="I12:J12" si="7">ROUND((I10+I11)*0.3,2)</f>
        <v>4303.6000000000004</v>
      </c>
      <c r="J12" s="6">
        <f t="shared" si="7"/>
        <v>4841.55</v>
      </c>
      <c r="K12" s="6">
        <f t="shared" si="4"/>
        <v>16844.560000000001</v>
      </c>
      <c r="L12" s="6">
        <f t="shared" si="5"/>
        <v>18458.41</v>
      </c>
    </row>
    <row r="13" spans="1:12" ht="45" x14ac:dyDescent="0.25">
      <c r="A13" s="17">
        <v>6</v>
      </c>
      <c r="B13" s="38" t="s">
        <v>11</v>
      </c>
      <c r="C13" s="39" t="s">
        <v>8</v>
      </c>
      <c r="D13" s="6">
        <f>ROUND((D10+D11)*0.2,2)</f>
        <v>2622.51</v>
      </c>
      <c r="E13" s="6">
        <f t="shared" ref="E13:J13" si="8">ROUND((E10+E11)*0.2,2)</f>
        <v>2869.07</v>
      </c>
      <c r="F13" s="6">
        <f t="shared" si="8"/>
        <v>3227.7</v>
      </c>
      <c r="G13" s="6">
        <f t="shared" si="8"/>
        <v>2869.07</v>
      </c>
      <c r="H13" s="6">
        <f t="shared" si="8"/>
        <v>3227.7</v>
      </c>
      <c r="I13" s="6">
        <f t="shared" si="8"/>
        <v>2869.07</v>
      </c>
      <c r="J13" s="6">
        <f t="shared" si="8"/>
        <v>3227.7</v>
      </c>
      <c r="K13" s="6">
        <f t="shared" si="4"/>
        <v>11229.72</v>
      </c>
      <c r="L13" s="6">
        <f t="shared" si="5"/>
        <v>12305.61</v>
      </c>
    </row>
    <row r="14" spans="1:12" ht="65.25" customHeight="1" x14ac:dyDescent="0.25">
      <c r="A14" s="16">
        <v>7</v>
      </c>
      <c r="B14" s="38" t="s">
        <v>37</v>
      </c>
      <c r="C14" s="39" t="s">
        <v>8</v>
      </c>
      <c r="D14" s="6">
        <f>ROUND(D10*0.2,2)</f>
        <v>2017.31</v>
      </c>
      <c r="E14" s="6">
        <f t="shared" ref="E14:J14" si="9">ROUND(E10*0.2,2)</f>
        <v>2206.98</v>
      </c>
      <c r="F14" s="6">
        <f t="shared" si="9"/>
        <v>2482.85</v>
      </c>
      <c r="G14" s="6">
        <f t="shared" si="9"/>
        <v>2206.98</v>
      </c>
      <c r="H14" s="6">
        <f t="shared" si="9"/>
        <v>2482.85</v>
      </c>
      <c r="I14" s="6">
        <f t="shared" si="9"/>
        <v>2206.98</v>
      </c>
      <c r="J14" s="6">
        <f t="shared" si="9"/>
        <v>2482.85</v>
      </c>
      <c r="K14" s="6">
        <f t="shared" si="4"/>
        <v>8638.25</v>
      </c>
      <c r="L14" s="6">
        <f t="shared" si="5"/>
        <v>9465.86</v>
      </c>
    </row>
    <row r="15" spans="1:12" ht="45.75" customHeight="1" x14ac:dyDescent="0.25">
      <c r="A15" s="30">
        <v>8</v>
      </c>
      <c r="B15" s="38" t="s">
        <v>32</v>
      </c>
      <c r="C15" s="39" t="s">
        <v>8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f t="shared" ref="K15" si="10">D15+E15+G15+I15</f>
        <v>0</v>
      </c>
      <c r="L15" s="6">
        <f t="shared" ref="L15" si="11">D15+F15+H15+J15</f>
        <v>0</v>
      </c>
    </row>
    <row r="16" spans="1:12" x14ac:dyDescent="0.25">
      <c r="A16" s="31">
        <v>8</v>
      </c>
      <c r="B16" s="40" t="s">
        <v>12</v>
      </c>
      <c r="C16" s="39" t="s">
        <v>8</v>
      </c>
      <c r="D16" s="6">
        <f>ROUND((D10+D11+D12+D13+D14+D15)*0.05,2)</f>
        <v>1084.31</v>
      </c>
      <c r="E16" s="6">
        <f t="shared" ref="E16:J16" si="12">ROUND((E10+E11+E12+E13+E14+E15)*0.05,2)</f>
        <v>1186.25</v>
      </c>
      <c r="F16" s="6">
        <f t="shared" si="12"/>
        <v>1334.53</v>
      </c>
      <c r="G16" s="6">
        <f t="shared" si="12"/>
        <v>1186.25</v>
      </c>
      <c r="H16" s="6">
        <f t="shared" si="12"/>
        <v>1334.53</v>
      </c>
      <c r="I16" s="6">
        <f t="shared" si="12"/>
        <v>1186.25</v>
      </c>
      <c r="J16" s="6">
        <f t="shared" si="12"/>
        <v>1334.53</v>
      </c>
      <c r="K16" s="6">
        <f t="shared" si="4"/>
        <v>4643.0599999999995</v>
      </c>
      <c r="L16" s="6">
        <f t="shared" si="5"/>
        <v>5087.8999999999996</v>
      </c>
    </row>
    <row r="17" spans="1:12" x14ac:dyDescent="0.25">
      <c r="A17" s="16">
        <v>9</v>
      </c>
      <c r="B17" s="40" t="s">
        <v>13</v>
      </c>
      <c r="C17" s="39" t="s">
        <v>8</v>
      </c>
      <c r="D17" s="3">
        <f>ROUND((D10+D11+D12+D13+D14+D15)*0.01,2)</f>
        <v>216.86</v>
      </c>
      <c r="E17" s="28">
        <f t="shared" ref="E17:J17" si="13">ROUND((E10+E11+E12+E13+E14+E15)*0.01,2)</f>
        <v>237.25</v>
      </c>
      <c r="F17" s="28">
        <f t="shared" si="13"/>
        <v>266.91000000000003</v>
      </c>
      <c r="G17" s="28">
        <f t="shared" si="13"/>
        <v>237.25</v>
      </c>
      <c r="H17" s="28">
        <f t="shared" si="13"/>
        <v>266.91000000000003</v>
      </c>
      <c r="I17" s="28">
        <f t="shared" si="13"/>
        <v>237.25</v>
      </c>
      <c r="J17" s="28">
        <f t="shared" si="13"/>
        <v>266.91000000000003</v>
      </c>
      <c r="K17" s="6">
        <f t="shared" si="4"/>
        <v>928.61</v>
      </c>
      <c r="L17" s="6">
        <f t="shared" si="5"/>
        <v>1017.5900000000001</v>
      </c>
    </row>
    <row r="18" spans="1:12" ht="31.5" customHeight="1" x14ac:dyDescent="0.25">
      <c r="A18" s="17">
        <v>10</v>
      </c>
      <c r="B18" s="38" t="s">
        <v>34</v>
      </c>
      <c r="C18" s="39" t="s">
        <v>8</v>
      </c>
      <c r="D18" s="22">
        <f>ROUND((D10+D11+D12+D13+D14+D15+D16+D17)*0.342,2)</f>
        <v>7861.65</v>
      </c>
      <c r="E18" s="22">
        <f t="shared" ref="E18:J18" si="14">ROUND((E10+E11+E12+E13+E14+E15+E16+E17)*0.342,2)</f>
        <v>8600.7800000000007</v>
      </c>
      <c r="F18" s="22">
        <f t="shared" si="14"/>
        <v>9675.8799999999992</v>
      </c>
      <c r="G18" s="22">
        <f t="shared" si="14"/>
        <v>8600.7800000000007</v>
      </c>
      <c r="H18" s="22">
        <f t="shared" si="14"/>
        <v>9675.8799999999992</v>
      </c>
      <c r="I18" s="22">
        <f t="shared" si="14"/>
        <v>8600.7800000000007</v>
      </c>
      <c r="J18" s="22">
        <f t="shared" si="14"/>
        <v>9675.8799999999992</v>
      </c>
      <c r="K18" s="6">
        <f t="shared" si="4"/>
        <v>33663.99</v>
      </c>
      <c r="L18" s="6">
        <f t="shared" si="5"/>
        <v>36889.289999999994</v>
      </c>
    </row>
    <row r="19" spans="1:12" ht="30" x14ac:dyDescent="0.25">
      <c r="A19" s="3"/>
      <c r="B19" s="38" t="s">
        <v>14</v>
      </c>
      <c r="C19" s="39"/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25">
      <c r="A20" s="3"/>
      <c r="B20" s="41" t="s">
        <v>15</v>
      </c>
      <c r="C20" s="39" t="s">
        <v>8</v>
      </c>
      <c r="D20" s="6">
        <f>D10+D11+D12+D13+D14+D15+D16+D17+D18</f>
        <v>30848.940000000002</v>
      </c>
      <c r="E20" s="6">
        <f t="shared" ref="E20:J20" si="15">E10+E11+E12+E13+E14+E15+E16+E17+E18</f>
        <v>33749.270000000004</v>
      </c>
      <c r="F20" s="6">
        <f t="shared" si="15"/>
        <v>37967.93</v>
      </c>
      <c r="G20" s="6">
        <f t="shared" si="15"/>
        <v>33749.270000000004</v>
      </c>
      <c r="H20" s="6">
        <f t="shared" si="15"/>
        <v>37967.93</v>
      </c>
      <c r="I20" s="6">
        <f t="shared" si="15"/>
        <v>33749.270000000004</v>
      </c>
      <c r="J20" s="6">
        <f t="shared" si="15"/>
        <v>37967.93</v>
      </c>
      <c r="K20" s="6">
        <f t="shared" si="4"/>
        <v>132096.75</v>
      </c>
      <c r="L20" s="6">
        <f t="shared" si="5"/>
        <v>144752.72999999998</v>
      </c>
    </row>
    <row r="21" spans="1:12" x14ac:dyDescent="0.25">
      <c r="A21" s="1"/>
      <c r="B21" s="41" t="s">
        <v>16</v>
      </c>
      <c r="C21" s="39" t="s">
        <v>8</v>
      </c>
      <c r="D21" s="6">
        <f t="shared" ref="D21:H21" si="16">ROUND(D20*12,2)</f>
        <v>370187.28</v>
      </c>
      <c r="E21" s="6">
        <f t="shared" si="16"/>
        <v>404991.24</v>
      </c>
      <c r="F21" s="6">
        <f t="shared" si="16"/>
        <v>455615.16</v>
      </c>
      <c r="G21" s="6">
        <f t="shared" si="16"/>
        <v>404991.24</v>
      </c>
      <c r="H21" s="6">
        <f t="shared" si="16"/>
        <v>455615.16</v>
      </c>
      <c r="I21" s="6">
        <f t="shared" ref="I21:J21" si="17">ROUND(I20*12,2)</f>
        <v>404991.24</v>
      </c>
      <c r="J21" s="6">
        <f t="shared" si="17"/>
        <v>455615.16</v>
      </c>
      <c r="K21" s="6">
        <f t="shared" si="4"/>
        <v>1585161</v>
      </c>
      <c r="L21" s="6">
        <f t="shared" si="5"/>
        <v>1737032.7599999998</v>
      </c>
    </row>
    <row r="22" spans="1:12" ht="15.75" x14ac:dyDescent="0.25">
      <c r="A22" s="1"/>
      <c r="B22" s="42" t="s">
        <v>24</v>
      </c>
      <c r="C22" s="43"/>
      <c r="D22" s="6"/>
      <c r="E22" s="6"/>
      <c r="F22" s="6"/>
      <c r="G22" s="6"/>
      <c r="H22" s="6"/>
      <c r="I22" s="6"/>
      <c r="J22" s="6"/>
      <c r="K22" s="6"/>
      <c r="L22" s="6"/>
    </row>
    <row r="23" spans="1:12" ht="31.5" x14ac:dyDescent="0.25">
      <c r="A23" s="20">
        <v>1</v>
      </c>
      <c r="B23" s="36" t="s">
        <v>22</v>
      </c>
      <c r="C23" s="37" t="s">
        <v>23</v>
      </c>
      <c r="D23" s="15">
        <v>10</v>
      </c>
      <c r="E23" s="15">
        <v>10</v>
      </c>
      <c r="F23" s="15">
        <v>10</v>
      </c>
      <c r="G23" s="15">
        <v>10</v>
      </c>
      <c r="H23" s="15">
        <v>10</v>
      </c>
      <c r="I23" s="15">
        <v>10</v>
      </c>
      <c r="J23" s="15">
        <v>10</v>
      </c>
      <c r="K23" s="15">
        <f>D23+E23+G23+I23</f>
        <v>40</v>
      </c>
      <c r="L23" s="15">
        <f>D23+F23+H23+J23</f>
        <v>40</v>
      </c>
    </row>
    <row r="24" spans="1:12" ht="45" x14ac:dyDescent="0.25">
      <c r="A24" s="21">
        <v>2</v>
      </c>
      <c r="B24" s="38" t="s">
        <v>25</v>
      </c>
      <c r="C24" s="39" t="s">
        <v>4</v>
      </c>
      <c r="D24" s="6">
        <f>ROUND(D23/18,2)</f>
        <v>0.56000000000000005</v>
      </c>
      <c r="E24" s="6">
        <f t="shared" ref="E24:J24" si="18">ROUND(E23/18,2)</f>
        <v>0.56000000000000005</v>
      </c>
      <c r="F24" s="6">
        <f t="shared" si="18"/>
        <v>0.56000000000000005</v>
      </c>
      <c r="G24" s="6">
        <f t="shared" si="18"/>
        <v>0.56000000000000005</v>
      </c>
      <c r="H24" s="6">
        <f t="shared" si="18"/>
        <v>0.56000000000000005</v>
      </c>
      <c r="I24" s="6">
        <f t="shared" si="18"/>
        <v>0.56000000000000005</v>
      </c>
      <c r="J24" s="6">
        <f t="shared" si="18"/>
        <v>0.56000000000000005</v>
      </c>
      <c r="K24" s="6">
        <f t="shared" ref="K24:K44" si="19">D24+E24+G24+I24</f>
        <v>2.2400000000000002</v>
      </c>
      <c r="L24" s="6">
        <f t="shared" ref="L24:L44" si="20">D24+F24+H24+J24</f>
        <v>2.2400000000000002</v>
      </c>
    </row>
    <row r="25" spans="1:12" ht="45" x14ac:dyDescent="0.25">
      <c r="A25" s="21">
        <v>3</v>
      </c>
      <c r="B25" s="38" t="s">
        <v>33</v>
      </c>
      <c r="C25" s="39" t="s">
        <v>8</v>
      </c>
      <c r="D25" s="6">
        <f>ROUND(7834*D24,2)</f>
        <v>4387.04</v>
      </c>
      <c r="E25" s="6">
        <f t="shared" ref="E25:J25" si="21">ROUND(7834*E24,2)</f>
        <v>4387.04</v>
      </c>
      <c r="F25" s="6">
        <f t="shared" si="21"/>
        <v>4387.04</v>
      </c>
      <c r="G25" s="6">
        <f t="shared" si="21"/>
        <v>4387.04</v>
      </c>
      <c r="H25" s="6">
        <f t="shared" si="21"/>
        <v>4387.04</v>
      </c>
      <c r="I25" s="6">
        <f t="shared" si="21"/>
        <v>4387.04</v>
      </c>
      <c r="J25" s="6">
        <f t="shared" si="21"/>
        <v>4387.04</v>
      </c>
      <c r="K25" s="6">
        <f t="shared" si="19"/>
        <v>17548.16</v>
      </c>
      <c r="L25" s="6">
        <f t="shared" si="20"/>
        <v>17548.16</v>
      </c>
    </row>
    <row r="26" spans="1:12" ht="60" x14ac:dyDescent="0.25">
      <c r="A26" s="21">
        <v>4</v>
      </c>
      <c r="B26" s="38" t="s">
        <v>35</v>
      </c>
      <c r="C26" s="39" t="s">
        <v>8</v>
      </c>
      <c r="D26" s="6">
        <f>ROUND(D25*0.3,2)</f>
        <v>1316.11</v>
      </c>
      <c r="E26" s="6">
        <f t="shared" ref="E26:J26" si="22">ROUND(E25*0.3,2)</f>
        <v>1316.11</v>
      </c>
      <c r="F26" s="6">
        <f t="shared" si="22"/>
        <v>1316.11</v>
      </c>
      <c r="G26" s="6">
        <f t="shared" si="22"/>
        <v>1316.11</v>
      </c>
      <c r="H26" s="6">
        <f t="shared" si="22"/>
        <v>1316.11</v>
      </c>
      <c r="I26" s="6">
        <f t="shared" si="22"/>
        <v>1316.11</v>
      </c>
      <c r="J26" s="6">
        <f t="shared" si="22"/>
        <v>1316.11</v>
      </c>
      <c r="K26" s="6">
        <f t="shared" si="19"/>
        <v>5264.44</v>
      </c>
      <c r="L26" s="6">
        <f t="shared" si="20"/>
        <v>5264.44</v>
      </c>
    </row>
    <row r="27" spans="1:12" ht="75" x14ac:dyDescent="0.25">
      <c r="A27" s="21">
        <v>5</v>
      </c>
      <c r="B27" s="38" t="s">
        <v>36</v>
      </c>
      <c r="C27" s="39" t="s">
        <v>8</v>
      </c>
      <c r="D27" s="6">
        <f>ROUND((D25+D26)*0.3,2)</f>
        <v>1710.95</v>
      </c>
      <c r="E27" s="6">
        <f t="shared" ref="E27:J27" si="23">ROUND((E25+E26)*0.3,2)</f>
        <v>1710.95</v>
      </c>
      <c r="F27" s="6">
        <f t="shared" si="23"/>
        <v>1710.95</v>
      </c>
      <c r="G27" s="6">
        <f t="shared" si="23"/>
        <v>1710.95</v>
      </c>
      <c r="H27" s="6">
        <f t="shared" si="23"/>
        <v>1710.95</v>
      </c>
      <c r="I27" s="6">
        <f t="shared" si="23"/>
        <v>1710.95</v>
      </c>
      <c r="J27" s="6">
        <f t="shared" si="23"/>
        <v>1710.95</v>
      </c>
      <c r="K27" s="6">
        <f t="shared" si="19"/>
        <v>6843.8</v>
      </c>
      <c r="L27" s="6">
        <f t="shared" si="20"/>
        <v>6843.8</v>
      </c>
    </row>
    <row r="28" spans="1:12" ht="45" x14ac:dyDescent="0.25">
      <c r="A28" s="21">
        <v>6</v>
      </c>
      <c r="B28" s="38" t="s">
        <v>11</v>
      </c>
      <c r="C28" s="39" t="s">
        <v>8</v>
      </c>
      <c r="D28" s="6">
        <f>ROUND((D25+D26)*0.2,2)</f>
        <v>1140.6300000000001</v>
      </c>
      <c r="E28" s="6">
        <f t="shared" ref="E28:J28" si="24">ROUND((E25+E26)*0.2,2)</f>
        <v>1140.6300000000001</v>
      </c>
      <c r="F28" s="6">
        <f t="shared" si="24"/>
        <v>1140.6300000000001</v>
      </c>
      <c r="G28" s="6">
        <f t="shared" si="24"/>
        <v>1140.6300000000001</v>
      </c>
      <c r="H28" s="6">
        <f t="shared" si="24"/>
        <v>1140.6300000000001</v>
      </c>
      <c r="I28" s="6">
        <f t="shared" si="24"/>
        <v>1140.6300000000001</v>
      </c>
      <c r="J28" s="6">
        <f t="shared" si="24"/>
        <v>1140.6300000000001</v>
      </c>
      <c r="K28" s="6">
        <f t="shared" si="19"/>
        <v>4562.5200000000004</v>
      </c>
      <c r="L28" s="6">
        <f t="shared" si="20"/>
        <v>4562.5200000000004</v>
      </c>
    </row>
    <row r="29" spans="1:12" ht="60" x14ac:dyDescent="0.25">
      <c r="A29" s="21">
        <v>7</v>
      </c>
      <c r="B29" s="38" t="s">
        <v>37</v>
      </c>
      <c r="C29" s="39" t="s">
        <v>8</v>
      </c>
      <c r="D29" s="6">
        <f>ROUND(D25*0.2,2)</f>
        <v>877.41</v>
      </c>
      <c r="E29" s="6">
        <f t="shared" ref="E29:H29" si="25">ROUND(E25*0.2,2)</f>
        <v>877.41</v>
      </c>
      <c r="F29" s="6">
        <f t="shared" si="25"/>
        <v>877.41</v>
      </c>
      <c r="G29" s="6">
        <f t="shared" si="25"/>
        <v>877.41</v>
      </c>
      <c r="H29" s="6">
        <f t="shared" si="25"/>
        <v>877.41</v>
      </c>
      <c r="I29" s="6">
        <f t="shared" ref="I29:J29" si="26">ROUND(I25*0.2,2)</f>
        <v>877.41</v>
      </c>
      <c r="J29" s="6">
        <f t="shared" si="26"/>
        <v>877.41</v>
      </c>
      <c r="K29" s="6">
        <f t="shared" si="19"/>
        <v>3509.64</v>
      </c>
      <c r="L29" s="6">
        <f t="shared" si="20"/>
        <v>3509.64</v>
      </c>
    </row>
    <row r="30" spans="1:12" ht="49.5" customHeight="1" x14ac:dyDescent="0.25">
      <c r="A30" s="28"/>
      <c r="B30" s="38" t="s">
        <v>32</v>
      </c>
      <c r="C30" s="39" t="s">
        <v>8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f t="shared" ref="K30" si="27">D30+E30+G30+I30</f>
        <v>0</v>
      </c>
      <c r="L30" s="6">
        <f t="shared" ref="L30" si="28">D30+F30+H30+J30</f>
        <v>0</v>
      </c>
    </row>
    <row r="31" spans="1:12" x14ac:dyDescent="0.25">
      <c r="A31" s="21">
        <v>8</v>
      </c>
      <c r="B31" s="40" t="s">
        <v>12</v>
      </c>
      <c r="C31" s="39" t="s">
        <v>8</v>
      </c>
      <c r="D31" s="6">
        <f>ROUND((D25+D26+D27+D28+D29+D30)*0.05,2)</f>
        <v>471.61</v>
      </c>
      <c r="E31" s="6">
        <f t="shared" ref="E31:J31" si="29">ROUND((E25+E26+E27+E28+E29+E30)*0.05,2)</f>
        <v>471.61</v>
      </c>
      <c r="F31" s="6">
        <f t="shared" si="29"/>
        <v>471.61</v>
      </c>
      <c r="G31" s="6">
        <f t="shared" si="29"/>
        <v>471.61</v>
      </c>
      <c r="H31" s="6">
        <f t="shared" si="29"/>
        <v>471.61</v>
      </c>
      <c r="I31" s="6">
        <f t="shared" si="29"/>
        <v>471.61</v>
      </c>
      <c r="J31" s="6">
        <f t="shared" si="29"/>
        <v>471.61</v>
      </c>
      <c r="K31" s="6">
        <f t="shared" si="19"/>
        <v>1886.44</v>
      </c>
      <c r="L31" s="6">
        <f t="shared" si="20"/>
        <v>1886.44</v>
      </c>
    </row>
    <row r="32" spans="1:12" x14ac:dyDescent="0.25">
      <c r="A32" s="21">
        <v>9</v>
      </c>
      <c r="B32" s="40" t="s">
        <v>13</v>
      </c>
      <c r="C32" s="39" t="s">
        <v>8</v>
      </c>
      <c r="D32" s="21">
        <f>ROUND((D25+D26+D27+D28+D29+D30)*0.01,2)</f>
        <v>94.32</v>
      </c>
      <c r="E32" s="28">
        <f t="shared" ref="E32:J32" si="30">ROUND((E25+E26+E27+E28+E29+E30)*0.01,2)</f>
        <v>94.32</v>
      </c>
      <c r="F32" s="28">
        <f t="shared" si="30"/>
        <v>94.32</v>
      </c>
      <c r="G32" s="28">
        <f t="shared" si="30"/>
        <v>94.32</v>
      </c>
      <c r="H32" s="28">
        <f t="shared" si="30"/>
        <v>94.32</v>
      </c>
      <c r="I32" s="28">
        <f t="shared" si="30"/>
        <v>94.32</v>
      </c>
      <c r="J32" s="28">
        <f t="shared" si="30"/>
        <v>94.32</v>
      </c>
      <c r="K32" s="6">
        <f t="shared" si="19"/>
        <v>377.28</v>
      </c>
      <c r="L32" s="6">
        <f t="shared" si="20"/>
        <v>377.28</v>
      </c>
    </row>
    <row r="33" spans="1:12" ht="45" x14ac:dyDescent="0.25">
      <c r="A33" s="21">
        <v>10</v>
      </c>
      <c r="B33" s="38" t="s">
        <v>34</v>
      </c>
      <c r="C33" s="39" t="s">
        <v>8</v>
      </c>
      <c r="D33" s="22">
        <f>ROUND((D25+D26+D27+D28+D29+D30+D31+D32)*0.342,2)</f>
        <v>3419.34</v>
      </c>
      <c r="E33" s="22">
        <f t="shared" ref="E33:J33" si="31">ROUND((E25+E26+E27+E28+E29+E30+E31+E32)*0.342,2)</f>
        <v>3419.34</v>
      </c>
      <c r="F33" s="22">
        <f t="shared" si="31"/>
        <v>3419.34</v>
      </c>
      <c r="G33" s="22">
        <f t="shared" si="31"/>
        <v>3419.34</v>
      </c>
      <c r="H33" s="22">
        <f t="shared" si="31"/>
        <v>3419.34</v>
      </c>
      <c r="I33" s="22">
        <f t="shared" si="31"/>
        <v>3419.34</v>
      </c>
      <c r="J33" s="22">
        <f t="shared" si="31"/>
        <v>3419.34</v>
      </c>
      <c r="K33" s="6">
        <f t="shared" si="19"/>
        <v>13677.36</v>
      </c>
      <c r="L33" s="6">
        <f t="shared" si="20"/>
        <v>13677.36</v>
      </c>
    </row>
    <row r="34" spans="1:12" ht="30" x14ac:dyDescent="0.25">
      <c r="A34" s="1"/>
      <c r="B34" s="38" t="s">
        <v>26</v>
      </c>
      <c r="C34" s="39" t="s">
        <v>8</v>
      </c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1"/>
      <c r="B35" s="41" t="s">
        <v>15</v>
      </c>
      <c r="C35" s="39" t="s">
        <v>8</v>
      </c>
      <c r="D35" s="6">
        <f>D25+D26+D27+D28+D29+D30+D31+D32+D33</f>
        <v>13417.41</v>
      </c>
      <c r="E35" s="6">
        <f t="shared" ref="E35:J35" si="32">E25+E26+E27+E28+E29+E30+E31+E32+E33</f>
        <v>13417.41</v>
      </c>
      <c r="F35" s="6">
        <f t="shared" si="32"/>
        <v>13417.41</v>
      </c>
      <c r="G35" s="6">
        <f t="shared" si="32"/>
        <v>13417.41</v>
      </c>
      <c r="H35" s="6">
        <f t="shared" si="32"/>
        <v>13417.41</v>
      </c>
      <c r="I35" s="6">
        <f t="shared" si="32"/>
        <v>13417.41</v>
      </c>
      <c r="J35" s="6">
        <f t="shared" si="32"/>
        <v>13417.41</v>
      </c>
      <c r="K35" s="6">
        <f t="shared" si="19"/>
        <v>53669.64</v>
      </c>
      <c r="L35" s="6">
        <f t="shared" si="20"/>
        <v>53669.64</v>
      </c>
    </row>
    <row r="36" spans="1:12" x14ac:dyDescent="0.25">
      <c r="A36" s="1"/>
      <c r="B36" s="41" t="s">
        <v>16</v>
      </c>
      <c r="C36" s="39" t="s">
        <v>8</v>
      </c>
      <c r="D36" s="6">
        <f>ROUND(D35*12,2)</f>
        <v>161008.92000000001</v>
      </c>
      <c r="E36" s="6">
        <f t="shared" ref="E36:H36" si="33">ROUND(E35*12,2)</f>
        <v>161008.92000000001</v>
      </c>
      <c r="F36" s="6">
        <f t="shared" si="33"/>
        <v>161008.92000000001</v>
      </c>
      <c r="G36" s="6">
        <f t="shared" si="33"/>
        <v>161008.92000000001</v>
      </c>
      <c r="H36" s="6">
        <f t="shared" si="33"/>
        <v>161008.92000000001</v>
      </c>
      <c r="I36" s="6">
        <f t="shared" ref="I36:J36" si="34">ROUND(I35*12,2)</f>
        <v>161008.92000000001</v>
      </c>
      <c r="J36" s="6">
        <f t="shared" si="34"/>
        <v>161008.92000000001</v>
      </c>
      <c r="K36" s="6">
        <f t="shared" si="19"/>
        <v>644035.68000000005</v>
      </c>
      <c r="L36" s="6">
        <f t="shared" si="20"/>
        <v>644035.68000000005</v>
      </c>
    </row>
    <row r="37" spans="1:12" ht="19.5" customHeight="1" x14ac:dyDescent="0.25">
      <c r="A37" s="1"/>
      <c r="B37" s="57" t="s">
        <v>17</v>
      </c>
      <c r="C37" s="58"/>
      <c r="D37" s="1"/>
      <c r="E37" s="1"/>
      <c r="F37" s="1"/>
      <c r="G37" s="1"/>
      <c r="H37" s="1"/>
      <c r="I37" s="1"/>
      <c r="J37" s="1"/>
      <c r="K37" s="15"/>
      <c r="L37" s="15"/>
    </row>
    <row r="38" spans="1:12" x14ac:dyDescent="0.25">
      <c r="A38" s="1"/>
      <c r="B38" s="38" t="s">
        <v>39</v>
      </c>
      <c r="C38" s="39" t="s">
        <v>8</v>
      </c>
      <c r="D38" s="6">
        <f>ROUND(D21*0.069,2)</f>
        <v>25542.92</v>
      </c>
      <c r="E38" s="6">
        <f t="shared" ref="E38:J38" si="35">ROUND(E21*0.069,2)</f>
        <v>27944.400000000001</v>
      </c>
      <c r="F38" s="6">
        <f t="shared" si="35"/>
        <v>31437.45</v>
      </c>
      <c r="G38" s="6">
        <f t="shared" si="35"/>
        <v>27944.400000000001</v>
      </c>
      <c r="H38" s="6">
        <f t="shared" si="35"/>
        <v>31437.45</v>
      </c>
      <c r="I38" s="6">
        <f t="shared" si="35"/>
        <v>27944.400000000001</v>
      </c>
      <c r="J38" s="6">
        <f t="shared" si="35"/>
        <v>31437.45</v>
      </c>
      <c r="K38" s="6">
        <f t="shared" si="19"/>
        <v>109376.12</v>
      </c>
      <c r="L38" s="6">
        <f t="shared" si="20"/>
        <v>119855.26999999999</v>
      </c>
    </row>
    <row r="39" spans="1:12" ht="66" customHeight="1" x14ac:dyDescent="0.25">
      <c r="A39" s="1"/>
      <c r="B39" s="48" t="s">
        <v>19</v>
      </c>
      <c r="C39" s="49"/>
      <c r="D39" s="6"/>
      <c r="E39" s="6"/>
      <c r="F39" s="6"/>
      <c r="G39" s="6"/>
      <c r="H39" s="6"/>
      <c r="I39" s="6"/>
      <c r="J39" s="6"/>
      <c r="K39" s="6"/>
      <c r="L39" s="6"/>
    </row>
    <row r="40" spans="1:12" ht="45" customHeight="1" x14ac:dyDescent="0.25">
      <c r="A40" s="1"/>
      <c r="B40" s="38" t="s">
        <v>40</v>
      </c>
      <c r="C40" s="39" t="s">
        <v>8</v>
      </c>
      <c r="D40" s="6">
        <f>ROUND(0.051*D21,2)</f>
        <v>18879.55</v>
      </c>
      <c r="E40" s="6">
        <f t="shared" ref="E40:J40" si="36">ROUND(0.051*E21,2)</f>
        <v>20654.55</v>
      </c>
      <c r="F40" s="6">
        <f t="shared" si="36"/>
        <v>23236.37</v>
      </c>
      <c r="G40" s="6">
        <f t="shared" si="36"/>
        <v>20654.55</v>
      </c>
      <c r="H40" s="6">
        <f t="shared" si="36"/>
        <v>23236.37</v>
      </c>
      <c r="I40" s="6">
        <f t="shared" si="36"/>
        <v>20654.55</v>
      </c>
      <c r="J40" s="6">
        <f t="shared" si="36"/>
        <v>23236.37</v>
      </c>
      <c r="K40" s="6">
        <f t="shared" si="19"/>
        <v>80843.199999999997</v>
      </c>
      <c r="L40" s="6">
        <f t="shared" si="20"/>
        <v>88588.659999999989</v>
      </c>
    </row>
    <row r="41" spans="1:12" ht="66.75" customHeight="1" x14ac:dyDescent="0.25">
      <c r="A41" s="1"/>
      <c r="B41" s="48" t="s">
        <v>18</v>
      </c>
      <c r="C41" s="49"/>
      <c r="D41" s="1"/>
      <c r="E41" s="1"/>
      <c r="F41" s="1"/>
      <c r="G41" s="1"/>
      <c r="H41" s="1"/>
      <c r="I41" s="1"/>
      <c r="J41" s="1"/>
      <c r="K41" s="6"/>
      <c r="L41" s="6"/>
    </row>
    <row r="42" spans="1:12" ht="79.5" customHeight="1" x14ac:dyDescent="0.25">
      <c r="A42" s="1"/>
      <c r="B42" s="38" t="s">
        <v>41</v>
      </c>
      <c r="C42" s="39" t="s">
        <v>8</v>
      </c>
      <c r="D42" s="6">
        <f>ROUND(0.025*D21,2)</f>
        <v>9254.68</v>
      </c>
      <c r="E42" s="6">
        <f t="shared" ref="E42:J42" si="37">ROUND(0.025*E21,2)</f>
        <v>10124.780000000001</v>
      </c>
      <c r="F42" s="6">
        <f t="shared" si="37"/>
        <v>11390.38</v>
      </c>
      <c r="G42" s="6">
        <f t="shared" si="37"/>
        <v>10124.780000000001</v>
      </c>
      <c r="H42" s="6">
        <f t="shared" si="37"/>
        <v>11390.38</v>
      </c>
      <c r="I42" s="6">
        <f t="shared" si="37"/>
        <v>10124.780000000001</v>
      </c>
      <c r="J42" s="6">
        <f t="shared" si="37"/>
        <v>11390.38</v>
      </c>
      <c r="K42" s="6">
        <f t="shared" si="19"/>
        <v>39629.019999999997</v>
      </c>
      <c r="L42" s="6">
        <f t="shared" si="20"/>
        <v>43425.819999999992</v>
      </c>
    </row>
    <row r="43" spans="1:12" ht="68.25" customHeight="1" x14ac:dyDescent="0.25">
      <c r="A43" s="1"/>
      <c r="B43" s="48" t="s">
        <v>20</v>
      </c>
      <c r="C43" s="49"/>
      <c r="D43" s="1"/>
      <c r="E43" s="1"/>
      <c r="F43" s="1"/>
      <c r="G43" s="1"/>
      <c r="H43" s="1"/>
      <c r="I43" s="1"/>
      <c r="J43" s="1"/>
      <c r="K43" s="6"/>
      <c r="L43" s="6"/>
    </row>
    <row r="44" spans="1:12" x14ac:dyDescent="0.25">
      <c r="A44" s="1"/>
      <c r="B44" s="40"/>
      <c r="C44" s="39" t="s">
        <v>8</v>
      </c>
      <c r="D44" s="6">
        <f>D21+D38+D40+D42+D36</f>
        <v>584873.35</v>
      </c>
      <c r="E44" s="6">
        <f t="shared" ref="E44:J44" si="38">E21+E38+E40+E42+E36</f>
        <v>624723.89</v>
      </c>
      <c r="F44" s="6">
        <f t="shared" si="38"/>
        <v>682688.28</v>
      </c>
      <c r="G44" s="6">
        <f t="shared" si="38"/>
        <v>624723.89</v>
      </c>
      <c r="H44" s="6">
        <f t="shared" si="38"/>
        <v>682688.28</v>
      </c>
      <c r="I44" s="6">
        <f t="shared" si="38"/>
        <v>624723.89</v>
      </c>
      <c r="J44" s="6">
        <f t="shared" si="38"/>
        <v>682688.28</v>
      </c>
      <c r="K44" s="6">
        <f t="shared" si="19"/>
        <v>2459045.02</v>
      </c>
      <c r="L44" s="6">
        <f t="shared" si="20"/>
        <v>2632938.19</v>
      </c>
    </row>
    <row r="45" spans="1:12" ht="15.75" x14ac:dyDescent="0.25">
      <c r="A45" s="1"/>
      <c r="B45" s="48" t="s">
        <v>42</v>
      </c>
      <c r="C45" s="49"/>
      <c r="D45" s="44">
        <v>25</v>
      </c>
      <c r="E45" s="44">
        <v>25</v>
      </c>
      <c r="F45" s="44">
        <v>25</v>
      </c>
      <c r="G45" s="44">
        <v>25</v>
      </c>
      <c r="H45" s="44">
        <v>25</v>
      </c>
      <c r="I45" s="44">
        <v>25</v>
      </c>
      <c r="J45" s="44">
        <v>25</v>
      </c>
      <c r="K45" s="44">
        <v>25</v>
      </c>
      <c r="L45" s="44">
        <v>25</v>
      </c>
    </row>
    <row r="46" spans="1:12" ht="33" customHeight="1" x14ac:dyDescent="0.25">
      <c r="A46" s="1"/>
      <c r="B46" s="48" t="s">
        <v>43</v>
      </c>
      <c r="C46" s="49"/>
      <c r="D46" s="44">
        <f>ROUND(D44/D45,0)</f>
        <v>23395</v>
      </c>
      <c r="E46" s="44">
        <f t="shared" ref="E46:J46" si="39">ROUND(E44/E45,0)</f>
        <v>24989</v>
      </c>
      <c r="F46" s="44">
        <f t="shared" si="39"/>
        <v>27308</v>
      </c>
      <c r="G46" s="44">
        <f t="shared" si="39"/>
        <v>24989</v>
      </c>
      <c r="H46" s="44">
        <f t="shared" si="39"/>
        <v>27308</v>
      </c>
      <c r="I46" s="44">
        <f t="shared" si="39"/>
        <v>24989</v>
      </c>
      <c r="J46" s="44">
        <f t="shared" si="39"/>
        <v>27308</v>
      </c>
      <c r="K46" s="44">
        <f>ROUND((D46+E46+G46+I46)/4,0)</f>
        <v>24591</v>
      </c>
      <c r="L46" s="44">
        <f>ROUND((D46+F46+H46+J46)/4,0)</f>
        <v>26330</v>
      </c>
    </row>
    <row r="47" spans="1:12" ht="51" customHeight="1" x14ac:dyDescent="0.25">
      <c r="A47" s="1"/>
      <c r="B47" s="48" t="s">
        <v>44</v>
      </c>
      <c r="C47" s="49"/>
      <c r="D47" s="32"/>
      <c r="E47" s="32"/>
      <c r="F47" s="32"/>
      <c r="G47" s="32"/>
      <c r="H47" s="32"/>
      <c r="I47" s="32"/>
      <c r="J47" s="32"/>
      <c r="K47" s="44">
        <v>24591</v>
      </c>
      <c r="L47" s="44">
        <v>24591</v>
      </c>
    </row>
    <row r="48" spans="1:12" ht="96.75" customHeight="1" x14ac:dyDescent="0.25">
      <c r="A48" s="1"/>
      <c r="B48" s="53" t="s">
        <v>45</v>
      </c>
      <c r="C48" s="54"/>
      <c r="D48" s="32"/>
      <c r="E48" s="32"/>
      <c r="F48" s="32"/>
      <c r="G48" s="32"/>
      <c r="H48" s="32"/>
      <c r="I48" s="32"/>
      <c r="J48" s="32"/>
      <c r="K48" s="45">
        <f>ROUND(K46/K47,3)</f>
        <v>1</v>
      </c>
      <c r="L48" s="45">
        <f>ROUND(L46/L47,3)</f>
        <v>1.071</v>
      </c>
    </row>
    <row r="49" spans="1:12" ht="60.75" customHeight="1" x14ac:dyDescent="0.25">
      <c r="A49" s="1"/>
      <c r="B49" s="48" t="s">
        <v>46</v>
      </c>
      <c r="C49" s="49"/>
      <c r="D49" s="50" t="s">
        <v>49</v>
      </c>
      <c r="E49" s="51"/>
      <c r="F49" s="51"/>
      <c r="G49" s="51"/>
      <c r="H49" s="51"/>
      <c r="I49" s="51"/>
      <c r="J49" s="52"/>
      <c r="K49" s="44">
        <v>7828</v>
      </c>
      <c r="L49" s="44">
        <v>7828</v>
      </c>
    </row>
    <row r="50" spans="1:12" ht="47.25" customHeight="1" x14ac:dyDescent="0.25">
      <c r="A50" s="1"/>
      <c r="B50" s="48" t="s">
        <v>47</v>
      </c>
      <c r="C50" s="49"/>
      <c r="D50" s="32"/>
      <c r="E50" s="32"/>
      <c r="F50" s="32"/>
      <c r="G50" s="32"/>
      <c r="H50" s="32"/>
      <c r="I50" s="32"/>
      <c r="J50" s="32"/>
      <c r="K50" s="44">
        <f>K47+K49</f>
        <v>32419</v>
      </c>
      <c r="L50" s="44">
        <f>L47+L49</f>
        <v>32419</v>
      </c>
    </row>
  </sheetData>
  <mergeCells count="22">
    <mergeCell ref="A2:L2"/>
    <mergeCell ref="K1:L1"/>
    <mergeCell ref="A4:A6"/>
    <mergeCell ref="B7:C7"/>
    <mergeCell ref="E5:F5"/>
    <mergeCell ref="D4:J4"/>
    <mergeCell ref="G5:H5"/>
    <mergeCell ref="C4:C6"/>
    <mergeCell ref="B4:B6"/>
    <mergeCell ref="K5:L5"/>
    <mergeCell ref="B39:C39"/>
    <mergeCell ref="I5:J5"/>
    <mergeCell ref="B43:C43"/>
    <mergeCell ref="B41:C41"/>
    <mergeCell ref="B37:C37"/>
    <mergeCell ref="B50:C50"/>
    <mergeCell ref="D49:J49"/>
    <mergeCell ref="B45:C45"/>
    <mergeCell ref="B46:C46"/>
    <mergeCell ref="B47:C47"/>
    <mergeCell ref="B48:C48"/>
    <mergeCell ref="B49:C49"/>
  </mergeCells>
  <printOptions horizontalCentered="1"/>
  <pageMargins left="0.51181102362204722" right="0.11811023622047245" top="0.55118110236220474" bottom="0.55118110236220474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view="pageBreakPreview" zoomScale="78" zoomScaleNormal="77" zoomScaleSheetLayoutView="78" workbookViewId="0">
      <pane xSplit="3" ySplit="5" topLeftCell="D42" activePane="bottomRight" state="frozen"/>
      <selection pane="topRight" activeCell="D1" sqref="D1"/>
      <selection pane="bottomLeft" activeCell="A5" sqref="A5"/>
      <selection pane="bottomRight" activeCell="L49" sqref="L49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3.7109375" style="2" customWidth="1"/>
    <col min="4" max="4" width="14.7109375" style="2" customWidth="1"/>
    <col min="5" max="5" width="12.7109375" style="2" customWidth="1"/>
    <col min="6" max="6" width="12.5703125" style="2" customWidth="1"/>
    <col min="7" max="7" width="13" style="2" customWidth="1"/>
    <col min="8" max="8" width="11.7109375" style="2" customWidth="1"/>
    <col min="9" max="9" width="13.42578125" style="2" customWidth="1"/>
    <col min="10" max="10" width="11.7109375" style="2" customWidth="1"/>
    <col min="11" max="11" width="16.42578125" style="2" customWidth="1"/>
    <col min="12" max="12" width="16.85546875" style="2" customWidth="1"/>
    <col min="13" max="13" width="11.28515625" style="2" bestFit="1" customWidth="1"/>
    <col min="14" max="16384" width="9.140625" style="2"/>
  </cols>
  <sheetData>
    <row r="1" spans="1:14" x14ac:dyDescent="0.25">
      <c r="L1" s="2" t="s">
        <v>48</v>
      </c>
    </row>
    <row r="2" spans="1:14" ht="18.75" x14ac:dyDescent="0.3">
      <c r="A2" s="59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15" customHeight="1" x14ac:dyDescent="0.25">
      <c r="A3" s="61" t="s">
        <v>1</v>
      </c>
      <c r="B3" s="67" t="s">
        <v>2</v>
      </c>
      <c r="C3" s="67" t="s">
        <v>3</v>
      </c>
      <c r="D3" s="55" t="s">
        <v>10</v>
      </c>
      <c r="E3" s="66"/>
      <c r="F3" s="66"/>
      <c r="G3" s="66"/>
      <c r="H3" s="66"/>
      <c r="I3" s="66"/>
      <c r="J3" s="66"/>
      <c r="K3" s="13"/>
      <c r="L3" s="14"/>
    </row>
    <row r="4" spans="1:14" ht="15" customHeight="1" x14ac:dyDescent="0.25">
      <c r="A4" s="62"/>
      <c r="B4" s="67"/>
      <c r="C4" s="67"/>
      <c r="D4" s="25" t="s">
        <v>27</v>
      </c>
      <c r="E4" s="55" t="s">
        <v>28</v>
      </c>
      <c r="F4" s="56"/>
      <c r="G4" s="55" t="s">
        <v>29</v>
      </c>
      <c r="H4" s="56"/>
      <c r="I4" s="55" t="s">
        <v>30</v>
      </c>
      <c r="J4" s="56"/>
      <c r="K4" s="68" t="s">
        <v>0</v>
      </c>
      <c r="L4" s="68"/>
    </row>
    <row r="5" spans="1:14" ht="45" x14ac:dyDescent="0.25">
      <c r="A5" s="63"/>
      <c r="B5" s="67"/>
      <c r="C5" s="67"/>
      <c r="D5" s="11" t="s">
        <v>6</v>
      </c>
      <c r="E5" s="11" t="s">
        <v>6</v>
      </c>
      <c r="F5" s="11" t="s">
        <v>7</v>
      </c>
      <c r="G5" s="11" t="s">
        <v>6</v>
      </c>
      <c r="H5" s="11" t="s">
        <v>7</v>
      </c>
      <c r="I5" s="11" t="s">
        <v>6</v>
      </c>
      <c r="J5" s="11" t="s">
        <v>7</v>
      </c>
      <c r="K5" s="11" t="s">
        <v>6</v>
      </c>
      <c r="L5" s="11" t="s">
        <v>7</v>
      </c>
    </row>
    <row r="6" spans="1:14" ht="30" customHeight="1" x14ac:dyDescent="0.25">
      <c r="A6" s="12"/>
      <c r="B6" s="64" t="s">
        <v>9</v>
      </c>
      <c r="C6" s="65"/>
      <c r="D6" s="7"/>
      <c r="E6" s="7"/>
      <c r="F6" s="7"/>
      <c r="G6" s="7"/>
      <c r="H6" s="7"/>
      <c r="I6" s="7"/>
      <c r="J6" s="7"/>
      <c r="K6" s="7"/>
      <c r="L6" s="8"/>
    </row>
    <row r="7" spans="1:14" ht="30" customHeight="1" x14ac:dyDescent="0.25">
      <c r="A7" s="16">
        <v>1</v>
      </c>
      <c r="B7" s="36" t="s">
        <v>22</v>
      </c>
      <c r="C7" s="37" t="s">
        <v>23</v>
      </c>
      <c r="D7" s="18">
        <v>21</v>
      </c>
      <c r="E7" s="18">
        <v>23</v>
      </c>
      <c r="F7" s="18">
        <v>26</v>
      </c>
      <c r="G7" s="18">
        <v>23</v>
      </c>
      <c r="H7" s="18">
        <v>26</v>
      </c>
      <c r="I7" s="18">
        <v>23</v>
      </c>
      <c r="J7" s="18">
        <v>26</v>
      </c>
      <c r="K7" s="15">
        <f>D7+E7+G7+I7</f>
        <v>90</v>
      </c>
      <c r="L7" s="15">
        <f>D7+F7+H7+J7</f>
        <v>99</v>
      </c>
      <c r="M7" s="24"/>
      <c r="N7" s="24"/>
    </row>
    <row r="8" spans="1:14" ht="43.5" customHeight="1" x14ac:dyDescent="0.25">
      <c r="A8" s="10">
        <v>2</v>
      </c>
      <c r="B8" s="38" t="s">
        <v>21</v>
      </c>
      <c r="C8" s="39" t="s">
        <v>4</v>
      </c>
      <c r="D8" s="10">
        <f>ROUND(D7/18,2)</f>
        <v>1.17</v>
      </c>
      <c r="E8" s="19">
        <f t="shared" ref="E8:J8" si="0">ROUND(E7/18,2)</f>
        <v>1.28</v>
      </c>
      <c r="F8" s="26">
        <f t="shared" si="0"/>
        <v>1.44</v>
      </c>
      <c r="G8" s="26">
        <f t="shared" si="0"/>
        <v>1.28</v>
      </c>
      <c r="H8" s="26">
        <f t="shared" si="0"/>
        <v>1.44</v>
      </c>
      <c r="I8" s="26">
        <f t="shared" si="0"/>
        <v>1.28</v>
      </c>
      <c r="J8" s="26">
        <f t="shared" si="0"/>
        <v>1.44</v>
      </c>
      <c r="K8" s="6">
        <f>D8+E8+G8+I8</f>
        <v>5.0100000000000007</v>
      </c>
      <c r="L8" s="6">
        <f>D8+F8+H8+J8</f>
        <v>5.49</v>
      </c>
      <c r="M8" s="24"/>
      <c r="N8" s="24"/>
    </row>
    <row r="9" spans="1:14" ht="45" x14ac:dyDescent="0.25">
      <c r="A9" s="16">
        <v>3</v>
      </c>
      <c r="B9" s="38" t="s">
        <v>33</v>
      </c>
      <c r="C9" s="39" t="s">
        <v>8</v>
      </c>
      <c r="D9" s="6">
        <f>ROUND(8621*D8,2)</f>
        <v>10086.57</v>
      </c>
      <c r="E9" s="6">
        <f t="shared" ref="E9:J9" si="1">ROUND(8621*E8,2)</f>
        <v>11034.88</v>
      </c>
      <c r="F9" s="6">
        <f t="shared" si="1"/>
        <v>12414.24</v>
      </c>
      <c r="G9" s="6">
        <f t="shared" si="1"/>
        <v>11034.88</v>
      </c>
      <c r="H9" s="6">
        <f t="shared" si="1"/>
        <v>12414.24</v>
      </c>
      <c r="I9" s="6">
        <f t="shared" si="1"/>
        <v>11034.88</v>
      </c>
      <c r="J9" s="6">
        <f t="shared" si="1"/>
        <v>12414.24</v>
      </c>
      <c r="K9" s="6">
        <f t="shared" ref="K9:K21" si="2">D9+E9+G9+I9</f>
        <v>43191.209999999992</v>
      </c>
      <c r="L9" s="6">
        <f t="shared" ref="L9:L21" si="3">D9+F9+H9+J9</f>
        <v>47329.289999999994</v>
      </c>
      <c r="M9" s="24"/>
      <c r="N9" s="24"/>
    </row>
    <row r="10" spans="1:14" ht="60" x14ac:dyDescent="0.25">
      <c r="A10" s="17">
        <v>4</v>
      </c>
      <c r="B10" s="38" t="s">
        <v>35</v>
      </c>
      <c r="C10" s="39" t="s">
        <v>8</v>
      </c>
      <c r="D10" s="6">
        <f t="shared" ref="D10:J10" si="4">ROUND(D9*0.3,2)</f>
        <v>3025.97</v>
      </c>
      <c r="E10" s="6">
        <f t="shared" si="4"/>
        <v>3310.46</v>
      </c>
      <c r="F10" s="6">
        <f t="shared" si="4"/>
        <v>3724.27</v>
      </c>
      <c r="G10" s="6">
        <f t="shared" si="4"/>
        <v>3310.46</v>
      </c>
      <c r="H10" s="6">
        <f t="shared" si="4"/>
        <v>3724.27</v>
      </c>
      <c r="I10" s="6">
        <f t="shared" si="4"/>
        <v>3310.46</v>
      </c>
      <c r="J10" s="6">
        <f t="shared" si="4"/>
        <v>3724.27</v>
      </c>
      <c r="K10" s="6">
        <f t="shared" si="2"/>
        <v>12957.349999999999</v>
      </c>
      <c r="L10" s="6">
        <f t="shared" si="3"/>
        <v>14198.78</v>
      </c>
      <c r="M10" s="24"/>
      <c r="N10" s="24"/>
    </row>
    <row r="11" spans="1:14" ht="75" x14ac:dyDescent="0.25">
      <c r="A11" s="16">
        <v>5</v>
      </c>
      <c r="B11" s="38" t="s">
        <v>36</v>
      </c>
      <c r="C11" s="39" t="s">
        <v>8</v>
      </c>
      <c r="D11" s="6">
        <f t="shared" ref="D11:J11" si="5">ROUND((D9+D10)*0.3,2)</f>
        <v>3933.76</v>
      </c>
      <c r="E11" s="6">
        <f t="shared" si="5"/>
        <v>4303.6000000000004</v>
      </c>
      <c r="F11" s="6">
        <f t="shared" si="5"/>
        <v>4841.55</v>
      </c>
      <c r="G11" s="6">
        <f t="shared" si="5"/>
        <v>4303.6000000000004</v>
      </c>
      <c r="H11" s="6">
        <f t="shared" si="5"/>
        <v>4841.55</v>
      </c>
      <c r="I11" s="6">
        <f t="shared" si="5"/>
        <v>4303.6000000000004</v>
      </c>
      <c r="J11" s="6">
        <f t="shared" si="5"/>
        <v>4841.55</v>
      </c>
      <c r="K11" s="6">
        <f t="shared" si="2"/>
        <v>16844.560000000001</v>
      </c>
      <c r="L11" s="6">
        <f t="shared" si="3"/>
        <v>18458.41</v>
      </c>
      <c r="M11" s="24"/>
      <c r="N11" s="24"/>
    </row>
    <row r="12" spans="1:14" ht="60" x14ac:dyDescent="0.25">
      <c r="A12" s="17">
        <v>6</v>
      </c>
      <c r="B12" s="38" t="s">
        <v>51</v>
      </c>
      <c r="C12" s="39" t="s">
        <v>8</v>
      </c>
      <c r="D12" s="6">
        <f t="shared" ref="D12:F12" si="6">ROUND(D9*0.25,2)</f>
        <v>2521.64</v>
      </c>
      <c r="E12" s="6">
        <f t="shared" si="6"/>
        <v>2758.72</v>
      </c>
      <c r="F12" s="6">
        <f t="shared" si="6"/>
        <v>3103.56</v>
      </c>
      <c r="G12" s="6">
        <f>ROUND(G9*0.25,2)</f>
        <v>2758.72</v>
      </c>
      <c r="H12" s="6">
        <f t="shared" ref="H12:J12" si="7">ROUND(H9*0.25,2)</f>
        <v>3103.56</v>
      </c>
      <c r="I12" s="6">
        <f t="shared" si="7"/>
        <v>2758.72</v>
      </c>
      <c r="J12" s="6">
        <f t="shared" si="7"/>
        <v>3103.56</v>
      </c>
      <c r="K12" s="6">
        <f t="shared" si="2"/>
        <v>10797.8</v>
      </c>
      <c r="L12" s="6">
        <f t="shared" si="3"/>
        <v>11832.32</v>
      </c>
      <c r="M12" s="24"/>
      <c r="N12" s="24"/>
    </row>
    <row r="13" spans="1:14" ht="45" x14ac:dyDescent="0.25">
      <c r="A13" s="16">
        <v>7</v>
      </c>
      <c r="B13" s="38" t="s">
        <v>11</v>
      </c>
      <c r="C13" s="39" t="s">
        <v>8</v>
      </c>
      <c r="D13" s="6">
        <f t="shared" ref="D13:J13" si="8">ROUND((D9+D10)*0.2,2)</f>
        <v>2622.51</v>
      </c>
      <c r="E13" s="6">
        <f t="shared" si="8"/>
        <v>2869.07</v>
      </c>
      <c r="F13" s="6">
        <f t="shared" si="8"/>
        <v>3227.7</v>
      </c>
      <c r="G13" s="6">
        <f t="shared" si="8"/>
        <v>2869.07</v>
      </c>
      <c r="H13" s="6">
        <f t="shared" si="8"/>
        <v>3227.7</v>
      </c>
      <c r="I13" s="6">
        <f t="shared" si="8"/>
        <v>2869.07</v>
      </c>
      <c r="J13" s="6">
        <f t="shared" si="8"/>
        <v>3227.7</v>
      </c>
      <c r="K13" s="6">
        <f t="shared" si="2"/>
        <v>11229.72</v>
      </c>
      <c r="L13" s="6">
        <f t="shared" si="3"/>
        <v>12305.61</v>
      </c>
      <c r="M13" s="23"/>
      <c r="N13" s="23"/>
    </row>
    <row r="14" spans="1:14" ht="60" x14ac:dyDescent="0.25">
      <c r="A14" s="17">
        <v>8</v>
      </c>
      <c r="B14" s="38" t="s">
        <v>31</v>
      </c>
      <c r="C14" s="39" t="s">
        <v>8</v>
      </c>
      <c r="D14" s="6">
        <f>ROUND(D9*0.2,2)</f>
        <v>2017.31</v>
      </c>
      <c r="E14" s="6">
        <f t="shared" ref="E14:J14" si="9">ROUND(E9*0.2,2)</f>
        <v>2206.98</v>
      </c>
      <c r="F14" s="6">
        <f t="shared" si="9"/>
        <v>2482.85</v>
      </c>
      <c r="G14" s="6">
        <f t="shared" si="9"/>
        <v>2206.98</v>
      </c>
      <c r="H14" s="6">
        <f t="shared" si="9"/>
        <v>2482.85</v>
      </c>
      <c r="I14" s="6">
        <f t="shared" si="9"/>
        <v>2206.98</v>
      </c>
      <c r="J14" s="6">
        <f t="shared" si="9"/>
        <v>2482.85</v>
      </c>
      <c r="K14" s="6">
        <f t="shared" si="2"/>
        <v>8638.25</v>
      </c>
      <c r="L14" s="6">
        <f t="shared" si="3"/>
        <v>9465.86</v>
      </c>
      <c r="M14" s="23"/>
      <c r="N14" s="23"/>
    </row>
    <row r="15" spans="1:14" ht="45" x14ac:dyDescent="0.25">
      <c r="A15" s="29"/>
      <c r="B15" s="38" t="s">
        <v>32</v>
      </c>
      <c r="C15" s="39" t="s">
        <v>8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f t="shared" ref="K15" si="10">D15+E15+G15+I15</f>
        <v>0</v>
      </c>
      <c r="L15" s="6">
        <f t="shared" ref="L15" si="11">D15+F15+H15+J15</f>
        <v>0</v>
      </c>
      <c r="M15" s="23"/>
      <c r="N15" s="23"/>
    </row>
    <row r="16" spans="1:14" x14ac:dyDescent="0.25">
      <c r="A16" s="16">
        <v>9</v>
      </c>
      <c r="B16" s="40" t="s">
        <v>12</v>
      </c>
      <c r="C16" s="39" t="s">
        <v>8</v>
      </c>
      <c r="D16" s="6">
        <f>ROUND((D9+D10+D11+D12+D13+D14+D15)*0.05,2)</f>
        <v>1210.3900000000001</v>
      </c>
      <c r="E16" s="6">
        <f t="shared" ref="E16:J16" si="12">ROUND((E9+E10+E11+E12+E13+E14+E15)*0.05,2)</f>
        <v>1324.19</v>
      </c>
      <c r="F16" s="6">
        <f t="shared" si="12"/>
        <v>1489.71</v>
      </c>
      <c r="G16" s="6">
        <f t="shared" si="12"/>
        <v>1324.19</v>
      </c>
      <c r="H16" s="6">
        <f t="shared" si="12"/>
        <v>1489.71</v>
      </c>
      <c r="I16" s="6">
        <f t="shared" si="12"/>
        <v>1324.19</v>
      </c>
      <c r="J16" s="6">
        <f t="shared" si="12"/>
        <v>1489.71</v>
      </c>
      <c r="K16" s="6">
        <f t="shared" si="2"/>
        <v>5182.96</v>
      </c>
      <c r="L16" s="6">
        <f t="shared" si="3"/>
        <v>5679.52</v>
      </c>
    </row>
    <row r="17" spans="1:13" x14ac:dyDescent="0.25">
      <c r="A17" s="17">
        <v>10</v>
      </c>
      <c r="B17" s="40" t="s">
        <v>13</v>
      </c>
      <c r="C17" s="39" t="s">
        <v>8</v>
      </c>
      <c r="D17" s="10">
        <f>ROUND((D9+D10+D11+D12+D13+D14+D15)*0.01,2)</f>
        <v>242.08</v>
      </c>
      <c r="E17" s="28">
        <f t="shared" ref="E17:J17" si="13">ROUND((E9+E10+E11+E12+E13+E14+E15)*0.01,2)</f>
        <v>264.83999999999997</v>
      </c>
      <c r="F17" s="28">
        <f t="shared" si="13"/>
        <v>297.94</v>
      </c>
      <c r="G17" s="28">
        <f t="shared" si="13"/>
        <v>264.83999999999997</v>
      </c>
      <c r="H17" s="28">
        <f t="shared" si="13"/>
        <v>297.94</v>
      </c>
      <c r="I17" s="28">
        <f t="shared" si="13"/>
        <v>264.83999999999997</v>
      </c>
      <c r="J17" s="28">
        <f t="shared" si="13"/>
        <v>297.94</v>
      </c>
      <c r="K17" s="6">
        <f t="shared" si="2"/>
        <v>1036.5999999999999</v>
      </c>
      <c r="L17" s="6">
        <f t="shared" si="3"/>
        <v>1135.9000000000001</v>
      </c>
    </row>
    <row r="18" spans="1:13" ht="31.5" customHeight="1" x14ac:dyDescent="0.25">
      <c r="A18" s="16">
        <v>11</v>
      </c>
      <c r="B18" s="38" t="s">
        <v>38</v>
      </c>
      <c r="C18" s="39" t="s">
        <v>8</v>
      </c>
      <c r="D18" s="22">
        <f>ROUND((D9+D10+D11+D12+D13+D14+D15+D16+D17)*0.342,2)</f>
        <v>8775.7999999999993</v>
      </c>
      <c r="E18" s="22">
        <f t="shared" ref="E18:J18" si="14">ROUND((E9+E10+E11+E12+E13+E14+E15+E16+E17)*0.342,2)</f>
        <v>9600.8799999999992</v>
      </c>
      <c r="F18" s="22">
        <f t="shared" si="14"/>
        <v>10800.98</v>
      </c>
      <c r="G18" s="22">
        <f t="shared" si="14"/>
        <v>9600.8799999999992</v>
      </c>
      <c r="H18" s="22">
        <f t="shared" si="14"/>
        <v>10800.98</v>
      </c>
      <c r="I18" s="22">
        <f t="shared" si="14"/>
        <v>9600.8799999999992</v>
      </c>
      <c r="J18" s="22">
        <f t="shared" si="14"/>
        <v>10800.98</v>
      </c>
      <c r="K18" s="32">
        <f t="shared" si="2"/>
        <v>37578.439999999995</v>
      </c>
      <c r="L18" s="6">
        <f t="shared" si="3"/>
        <v>41178.74</v>
      </c>
    </row>
    <row r="19" spans="1:13" ht="30" x14ac:dyDescent="0.25">
      <c r="A19" s="10"/>
      <c r="B19" s="38" t="s">
        <v>14</v>
      </c>
      <c r="C19" s="39"/>
      <c r="D19" s="6"/>
      <c r="E19" s="6"/>
      <c r="F19" s="6"/>
      <c r="G19" s="6"/>
      <c r="H19" s="6"/>
      <c r="I19" s="6"/>
      <c r="J19" s="6"/>
      <c r="K19" s="6"/>
      <c r="L19" s="6"/>
    </row>
    <row r="20" spans="1:13" x14ac:dyDescent="0.25">
      <c r="A20" s="10"/>
      <c r="B20" s="41" t="s">
        <v>15</v>
      </c>
      <c r="C20" s="39" t="s">
        <v>8</v>
      </c>
      <c r="D20" s="6">
        <f>D9+D10+D11+D12+D13+D14++D15+D16+D17+D18</f>
        <v>34436.03</v>
      </c>
      <c r="E20" s="6">
        <f t="shared" ref="E20:J20" si="15">E9+E10+E11+E12+E13+E14++E15+E16+E17+E18</f>
        <v>37673.620000000003</v>
      </c>
      <c r="F20" s="6">
        <f t="shared" si="15"/>
        <v>42382.8</v>
      </c>
      <c r="G20" s="6">
        <f t="shared" si="15"/>
        <v>37673.620000000003</v>
      </c>
      <c r="H20" s="6">
        <f t="shared" si="15"/>
        <v>42382.8</v>
      </c>
      <c r="I20" s="6">
        <f t="shared" si="15"/>
        <v>37673.620000000003</v>
      </c>
      <c r="J20" s="6">
        <f t="shared" si="15"/>
        <v>42382.8</v>
      </c>
      <c r="K20" s="6">
        <f t="shared" si="2"/>
        <v>147456.88999999998</v>
      </c>
      <c r="L20" s="6">
        <f t="shared" si="3"/>
        <v>161584.43</v>
      </c>
    </row>
    <row r="21" spans="1:13" x14ac:dyDescent="0.25">
      <c r="A21" s="1"/>
      <c r="B21" s="41" t="s">
        <v>16</v>
      </c>
      <c r="C21" s="39" t="s">
        <v>8</v>
      </c>
      <c r="D21" s="6">
        <f t="shared" ref="D21:J21" si="16">ROUND(D20*12,2)</f>
        <v>413232.36</v>
      </c>
      <c r="E21" s="6">
        <f t="shared" si="16"/>
        <v>452083.44</v>
      </c>
      <c r="F21" s="6">
        <f t="shared" si="16"/>
        <v>508593.6</v>
      </c>
      <c r="G21" s="6">
        <f t="shared" si="16"/>
        <v>452083.44</v>
      </c>
      <c r="H21" s="6">
        <f t="shared" si="16"/>
        <v>508593.6</v>
      </c>
      <c r="I21" s="6">
        <f t="shared" si="16"/>
        <v>452083.44</v>
      </c>
      <c r="J21" s="6">
        <f t="shared" si="16"/>
        <v>508593.6</v>
      </c>
      <c r="K21" s="6">
        <f t="shared" si="2"/>
        <v>1769482.68</v>
      </c>
      <c r="L21" s="6">
        <f t="shared" si="3"/>
        <v>1939013.1600000001</v>
      </c>
      <c r="M21" s="23"/>
    </row>
    <row r="22" spans="1:13" ht="39.75" customHeight="1" x14ac:dyDescent="0.25">
      <c r="A22" s="1"/>
      <c r="B22" s="42" t="s">
        <v>24</v>
      </c>
      <c r="C22" s="46"/>
      <c r="D22" s="6"/>
      <c r="E22" s="6"/>
      <c r="F22" s="6"/>
      <c r="G22" s="6"/>
      <c r="H22" s="6"/>
      <c r="I22" s="6"/>
      <c r="J22" s="6"/>
      <c r="K22" s="6"/>
      <c r="L22" s="6"/>
    </row>
    <row r="23" spans="1:13" ht="31.5" x14ac:dyDescent="0.25">
      <c r="A23" s="20">
        <v>1</v>
      </c>
      <c r="B23" s="36" t="s">
        <v>22</v>
      </c>
      <c r="C23" s="37" t="s">
        <v>23</v>
      </c>
      <c r="D23" s="15">
        <v>10</v>
      </c>
      <c r="E23" s="15">
        <v>10</v>
      </c>
      <c r="F23" s="15">
        <v>10</v>
      </c>
      <c r="G23" s="15">
        <v>10</v>
      </c>
      <c r="H23" s="15">
        <v>10</v>
      </c>
      <c r="I23" s="15">
        <v>10</v>
      </c>
      <c r="J23" s="15">
        <v>10</v>
      </c>
      <c r="K23" s="15">
        <f>D23+E23+G23+I23</f>
        <v>40</v>
      </c>
      <c r="L23" s="15">
        <f>D23+F23+H23+J23</f>
        <v>40</v>
      </c>
    </row>
    <row r="24" spans="1:13" ht="45" x14ac:dyDescent="0.25">
      <c r="A24" s="21">
        <v>2</v>
      </c>
      <c r="B24" s="38" t="s">
        <v>25</v>
      </c>
      <c r="C24" s="39" t="s">
        <v>4</v>
      </c>
      <c r="D24" s="6">
        <f t="shared" ref="D24:J24" si="17">ROUND(D23/18,2)</f>
        <v>0.56000000000000005</v>
      </c>
      <c r="E24" s="6">
        <f t="shared" si="17"/>
        <v>0.56000000000000005</v>
      </c>
      <c r="F24" s="6">
        <f t="shared" si="17"/>
        <v>0.56000000000000005</v>
      </c>
      <c r="G24" s="6">
        <f t="shared" si="17"/>
        <v>0.56000000000000005</v>
      </c>
      <c r="H24" s="6">
        <f t="shared" si="17"/>
        <v>0.56000000000000005</v>
      </c>
      <c r="I24" s="6">
        <f t="shared" si="17"/>
        <v>0.56000000000000005</v>
      </c>
      <c r="J24" s="6">
        <f t="shared" si="17"/>
        <v>0.56000000000000005</v>
      </c>
      <c r="K24" s="6">
        <f>D24+E24+G24+I24</f>
        <v>2.2400000000000002</v>
      </c>
      <c r="L24" s="6">
        <f>D24+F24+H24+J24</f>
        <v>2.2400000000000002</v>
      </c>
    </row>
    <row r="25" spans="1:13" ht="45" x14ac:dyDescent="0.25">
      <c r="A25" s="20">
        <v>3</v>
      </c>
      <c r="B25" s="38" t="s">
        <v>33</v>
      </c>
      <c r="C25" s="39" t="s">
        <v>8</v>
      </c>
      <c r="D25" s="6">
        <f>ROUND(7834*D24,2)</f>
        <v>4387.04</v>
      </c>
      <c r="E25" s="6">
        <f t="shared" ref="E25:J25" si="18">ROUND(7834*E24,2)</f>
        <v>4387.04</v>
      </c>
      <c r="F25" s="6">
        <f t="shared" si="18"/>
        <v>4387.04</v>
      </c>
      <c r="G25" s="6">
        <f t="shared" si="18"/>
        <v>4387.04</v>
      </c>
      <c r="H25" s="6">
        <f t="shared" si="18"/>
        <v>4387.04</v>
      </c>
      <c r="I25" s="6">
        <f t="shared" si="18"/>
        <v>4387.04</v>
      </c>
      <c r="J25" s="6">
        <f t="shared" si="18"/>
        <v>4387.04</v>
      </c>
      <c r="K25" s="6">
        <f t="shared" ref="K25" si="19">D25+E25+G25+I25</f>
        <v>17548.16</v>
      </c>
      <c r="L25" s="6">
        <f t="shared" ref="L25" si="20">D25+F25+H25+J25</f>
        <v>17548.16</v>
      </c>
    </row>
    <row r="26" spans="1:13" ht="60" x14ac:dyDescent="0.25">
      <c r="A26" s="21">
        <v>4</v>
      </c>
      <c r="B26" s="38" t="s">
        <v>35</v>
      </c>
      <c r="C26" s="39" t="s">
        <v>8</v>
      </c>
      <c r="D26" s="6">
        <f t="shared" ref="D26:H26" si="21">ROUND(D25*0.3,2)</f>
        <v>1316.11</v>
      </c>
      <c r="E26" s="6">
        <f t="shared" si="21"/>
        <v>1316.11</v>
      </c>
      <c r="F26" s="6">
        <f t="shared" si="21"/>
        <v>1316.11</v>
      </c>
      <c r="G26" s="6">
        <f t="shared" si="21"/>
        <v>1316.11</v>
      </c>
      <c r="H26" s="6">
        <f t="shared" si="21"/>
        <v>1316.11</v>
      </c>
      <c r="I26" s="6">
        <f t="shared" ref="I26:J26" si="22">ROUND(I25*0.3,2)</f>
        <v>1316.11</v>
      </c>
      <c r="J26" s="6">
        <f t="shared" si="22"/>
        <v>1316.11</v>
      </c>
      <c r="K26" s="6">
        <f t="shared" ref="K26:K37" si="23">D26+E26+G26+I26</f>
        <v>5264.44</v>
      </c>
      <c r="L26" s="6">
        <f t="shared" ref="L26:L37" si="24">D26+F26+H26+J26</f>
        <v>5264.44</v>
      </c>
    </row>
    <row r="27" spans="1:13" ht="75" x14ac:dyDescent="0.25">
      <c r="A27" s="20">
        <v>5</v>
      </c>
      <c r="B27" s="38" t="s">
        <v>36</v>
      </c>
      <c r="C27" s="39" t="s">
        <v>8</v>
      </c>
      <c r="D27" s="6">
        <f t="shared" ref="D27:H27" si="25">ROUND((D25+D26)*0.3,2)</f>
        <v>1710.95</v>
      </c>
      <c r="E27" s="6">
        <f t="shared" si="25"/>
        <v>1710.95</v>
      </c>
      <c r="F27" s="6">
        <f t="shared" si="25"/>
        <v>1710.95</v>
      </c>
      <c r="G27" s="6">
        <f t="shared" si="25"/>
        <v>1710.95</v>
      </c>
      <c r="H27" s="6">
        <f t="shared" si="25"/>
        <v>1710.95</v>
      </c>
      <c r="I27" s="6">
        <f t="shared" ref="I27:J27" si="26">ROUND((I25+I26)*0.3,2)</f>
        <v>1710.95</v>
      </c>
      <c r="J27" s="6">
        <f t="shared" si="26"/>
        <v>1710.95</v>
      </c>
      <c r="K27" s="6">
        <f t="shared" si="23"/>
        <v>6843.8</v>
      </c>
      <c r="L27" s="6">
        <f t="shared" si="24"/>
        <v>6843.8</v>
      </c>
    </row>
    <row r="28" spans="1:13" ht="60" x14ac:dyDescent="0.25">
      <c r="A28" s="20">
        <v>6</v>
      </c>
      <c r="B28" s="38" t="s">
        <v>51</v>
      </c>
      <c r="C28" s="39" t="s">
        <v>8</v>
      </c>
      <c r="D28" s="6">
        <f t="shared" ref="D28:H28" si="27">ROUND(D25*0.25,2)</f>
        <v>1096.76</v>
      </c>
      <c r="E28" s="6">
        <f t="shared" si="27"/>
        <v>1096.76</v>
      </c>
      <c r="F28" s="6">
        <f t="shared" si="27"/>
        <v>1096.76</v>
      </c>
      <c r="G28" s="6">
        <f t="shared" si="27"/>
        <v>1096.76</v>
      </c>
      <c r="H28" s="6">
        <f t="shared" si="27"/>
        <v>1096.76</v>
      </c>
      <c r="I28" s="6">
        <f t="shared" ref="I28:J28" si="28">ROUND(I25*0.25,2)</f>
        <v>1096.76</v>
      </c>
      <c r="J28" s="6">
        <f t="shared" si="28"/>
        <v>1096.76</v>
      </c>
      <c r="K28" s="6">
        <f t="shared" si="23"/>
        <v>4387.04</v>
      </c>
      <c r="L28" s="6">
        <f t="shared" si="24"/>
        <v>4387.04</v>
      </c>
    </row>
    <row r="29" spans="1:13" ht="45" x14ac:dyDescent="0.25">
      <c r="A29" s="21">
        <v>7</v>
      </c>
      <c r="B29" s="38" t="s">
        <v>11</v>
      </c>
      <c r="C29" s="39" t="s">
        <v>8</v>
      </c>
      <c r="D29" s="6">
        <f t="shared" ref="D29:H29" si="29">ROUND((D25+D26)*0.2,2)</f>
        <v>1140.6300000000001</v>
      </c>
      <c r="E29" s="6">
        <f t="shared" si="29"/>
        <v>1140.6300000000001</v>
      </c>
      <c r="F29" s="6">
        <f t="shared" si="29"/>
        <v>1140.6300000000001</v>
      </c>
      <c r="G29" s="6">
        <f t="shared" si="29"/>
        <v>1140.6300000000001</v>
      </c>
      <c r="H29" s="6">
        <f t="shared" si="29"/>
        <v>1140.6300000000001</v>
      </c>
      <c r="I29" s="6">
        <f t="shared" ref="I29:J29" si="30">ROUND((I25+I26)*0.2,2)</f>
        <v>1140.6300000000001</v>
      </c>
      <c r="J29" s="6">
        <f t="shared" si="30"/>
        <v>1140.6300000000001</v>
      </c>
      <c r="K29" s="6">
        <f t="shared" si="23"/>
        <v>4562.5200000000004</v>
      </c>
      <c r="L29" s="6">
        <f t="shared" si="24"/>
        <v>4562.5200000000004</v>
      </c>
    </row>
    <row r="30" spans="1:13" ht="60" x14ac:dyDescent="0.25">
      <c r="A30" s="20">
        <v>8</v>
      </c>
      <c r="B30" s="38" t="s">
        <v>37</v>
      </c>
      <c r="C30" s="39" t="s">
        <v>8</v>
      </c>
      <c r="D30" s="6">
        <f t="shared" ref="D30:H30" si="31">ROUND(D25*0.2,2)</f>
        <v>877.41</v>
      </c>
      <c r="E30" s="6">
        <f t="shared" si="31"/>
        <v>877.41</v>
      </c>
      <c r="F30" s="6">
        <f t="shared" si="31"/>
        <v>877.41</v>
      </c>
      <c r="G30" s="6">
        <f t="shared" si="31"/>
        <v>877.41</v>
      </c>
      <c r="H30" s="6">
        <f t="shared" si="31"/>
        <v>877.41</v>
      </c>
      <c r="I30" s="6">
        <f t="shared" ref="I30:J30" si="32">ROUND(I25*0.2,2)</f>
        <v>877.41</v>
      </c>
      <c r="J30" s="6">
        <f t="shared" si="32"/>
        <v>877.41</v>
      </c>
      <c r="K30" s="6">
        <f t="shared" si="23"/>
        <v>3509.64</v>
      </c>
      <c r="L30" s="6">
        <f t="shared" si="24"/>
        <v>3509.64</v>
      </c>
    </row>
    <row r="31" spans="1:13" ht="45" x14ac:dyDescent="0.25">
      <c r="A31" s="27"/>
      <c r="B31" s="38" t="s">
        <v>32</v>
      </c>
      <c r="C31" s="39" t="s">
        <v>8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f t="shared" ref="K31" si="33">D31+E31+G31+I31</f>
        <v>0</v>
      </c>
      <c r="L31" s="6">
        <f t="shared" ref="L31" si="34">D31+F31+H31+J31</f>
        <v>0</v>
      </c>
    </row>
    <row r="32" spans="1:13" x14ac:dyDescent="0.25">
      <c r="A32" s="21">
        <v>9</v>
      </c>
      <c r="B32" s="40" t="s">
        <v>12</v>
      </c>
      <c r="C32" s="39" t="s">
        <v>8</v>
      </c>
      <c r="D32" s="6">
        <f>ROUND((D25+D26+D27+D28+D29+D30+D31)*0.05,2)</f>
        <v>526.45000000000005</v>
      </c>
      <c r="E32" s="6">
        <f t="shared" ref="E32:J32" si="35">ROUND((E25+E26+E27+E28+E29+E30+E31)*0.05,2)</f>
        <v>526.45000000000005</v>
      </c>
      <c r="F32" s="6">
        <f t="shared" si="35"/>
        <v>526.45000000000005</v>
      </c>
      <c r="G32" s="6">
        <f t="shared" si="35"/>
        <v>526.45000000000005</v>
      </c>
      <c r="H32" s="6">
        <f t="shared" si="35"/>
        <v>526.45000000000005</v>
      </c>
      <c r="I32" s="6">
        <f t="shared" si="35"/>
        <v>526.45000000000005</v>
      </c>
      <c r="J32" s="6">
        <f t="shared" si="35"/>
        <v>526.45000000000005</v>
      </c>
      <c r="K32" s="6">
        <f t="shared" si="23"/>
        <v>2105.8000000000002</v>
      </c>
      <c r="L32" s="6">
        <f t="shared" si="24"/>
        <v>2105.8000000000002</v>
      </c>
    </row>
    <row r="33" spans="1:12" x14ac:dyDescent="0.25">
      <c r="A33" s="20">
        <v>10</v>
      </c>
      <c r="B33" s="40" t="s">
        <v>13</v>
      </c>
      <c r="C33" s="39" t="s">
        <v>8</v>
      </c>
      <c r="D33" s="6">
        <f>ROUND((D25+D26+D27+D28+D29+D30+D31)*0.01,2)</f>
        <v>105.29</v>
      </c>
      <c r="E33" s="6">
        <f t="shared" ref="E33:J33" si="36">ROUND((E25+E26+E27+E28+E29+E30+E31)*0.01,2)</f>
        <v>105.29</v>
      </c>
      <c r="F33" s="6">
        <f t="shared" si="36"/>
        <v>105.29</v>
      </c>
      <c r="G33" s="6">
        <f t="shared" si="36"/>
        <v>105.29</v>
      </c>
      <c r="H33" s="6">
        <f t="shared" si="36"/>
        <v>105.29</v>
      </c>
      <c r="I33" s="6">
        <f t="shared" si="36"/>
        <v>105.29</v>
      </c>
      <c r="J33" s="6">
        <f t="shared" si="36"/>
        <v>105.29</v>
      </c>
      <c r="K33" s="6">
        <f t="shared" si="23"/>
        <v>421.16</v>
      </c>
      <c r="L33" s="6">
        <f t="shared" si="24"/>
        <v>421.16</v>
      </c>
    </row>
    <row r="34" spans="1:12" ht="45" x14ac:dyDescent="0.25">
      <c r="A34" s="21">
        <v>11</v>
      </c>
      <c r="B34" s="38" t="s">
        <v>38</v>
      </c>
      <c r="C34" s="39" t="s">
        <v>8</v>
      </c>
      <c r="D34" s="22">
        <f>ROUND((D25+D26+D27+D28+D29+D30+D31+D32+D33)*0.342,2)</f>
        <v>3816.94</v>
      </c>
      <c r="E34" s="22">
        <f t="shared" ref="E34:J34" si="37">ROUND((E25+E26+E27+E28+E29+E30+E31+E32+E33)*0.342,2)</f>
        <v>3816.94</v>
      </c>
      <c r="F34" s="22">
        <f t="shared" si="37"/>
        <v>3816.94</v>
      </c>
      <c r="G34" s="22">
        <f t="shared" si="37"/>
        <v>3816.94</v>
      </c>
      <c r="H34" s="22">
        <f t="shared" si="37"/>
        <v>3816.94</v>
      </c>
      <c r="I34" s="22">
        <f t="shared" si="37"/>
        <v>3816.94</v>
      </c>
      <c r="J34" s="22">
        <f t="shared" si="37"/>
        <v>3816.94</v>
      </c>
      <c r="K34" s="6">
        <f t="shared" si="23"/>
        <v>15267.76</v>
      </c>
      <c r="L34" s="6">
        <f t="shared" si="24"/>
        <v>15267.76</v>
      </c>
    </row>
    <row r="35" spans="1:12" ht="30" x14ac:dyDescent="0.25">
      <c r="A35" s="20">
        <v>12</v>
      </c>
      <c r="B35" s="38" t="s">
        <v>26</v>
      </c>
      <c r="C35" s="39" t="s">
        <v>8</v>
      </c>
      <c r="D35" s="6"/>
      <c r="E35" s="6"/>
      <c r="F35" s="6"/>
      <c r="G35" s="6"/>
      <c r="H35" s="6"/>
      <c r="I35" s="6"/>
      <c r="J35" s="6"/>
      <c r="K35" s="6">
        <f t="shared" si="23"/>
        <v>0</v>
      </c>
      <c r="L35" s="6">
        <f t="shared" si="24"/>
        <v>0</v>
      </c>
    </row>
    <row r="36" spans="1:12" x14ac:dyDescent="0.25">
      <c r="A36" s="1"/>
      <c r="B36" s="41" t="s">
        <v>15</v>
      </c>
      <c r="C36" s="39" t="s">
        <v>8</v>
      </c>
      <c r="D36" s="6">
        <f>D25+D26+D27+D28+D29+D30++D31+D32+D33+D34</f>
        <v>14977.58</v>
      </c>
      <c r="E36" s="6">
        <f t="shared" ref="E36:J36" si="38">E25+E26+E27+E28+E29+E30++E31+E32+E33+E34</f>
        <v>14977.58</v>
      </c>
      <c r="F36" s="6">
        <f t="shared" si="38"/>
        <v>14977.58</v>
      </c>
      <c r="G36" s="6">
        <f t="shared" si="38"/>
        <v>14977.58</v>
      </c>
      <c r="H36" s="6">
        <f t="shared" si="38"/>
        <v>14977.58</v>
      </c>
      <c r="I36" s="6">
        <f t="shared" si="38"/>
        <v>14977.58</v>
      </c>
      <c r="J36" s="6">
        <f t="shared" si="38"/>
        <v>14977.58</v>
      </c>
      <c r="K36" s="6">
        <f t="shared" si="23"/>
        <v>59910.32</v>
      </c>
      <c r="L36" s="6">
        <f t="shared" si="24"/>
        <v>59910.32</v>
      </c>
    </row>
    <row r="37" spans="1:12" x14ac:dyDescent="0.25">
      <c r="A37" s="1"/>
      <c r="B37" s="41" t="s">
        <v>16</v>
      </c>
      <c r="C37" s="39" t="s">
        <v>8</v>
      </c>
      <c r="D37" s="6">
        <f t="shared" ref="D37:H37" si="39">ROUND(D36*12,2)</f>
        <v>179730.96</v>
      </c>
      <c r="E37" s="6">
        <f t="shared" si="39"/>
        <v>179730.96</v>
      </c>
      <c r="F37" s="6">
        <f t="shared" si="39"/>
        <v>179730.96</v>
      </c>
      <c r="G37" s="6">
        <f t="shared" si="39"/>
        <v>179730.96</v>
      </c>
      <c r="H37" s="6">
        <f t="shared" si="39"/>
        <v>179730.96</v>
      </c>
      <c r="I37" s="6">
        <f t="shared" ref="I37:J37" si="40">ROUND(I36*12,2)</f>
        <v>179730.96</v>
      </c>
      <c r="J37" s="6">
        <f t="shared" si="40"/>
        <v>179730.96</v>
      </c>
      <c r="K37" s="6">
        <f t="shared" si="23"/>
        <v>718923.84</v>
      </c>
      <c r="L37" s="6">
        <f t="shared" si="24"/>
        <v>718923.84</v>
      </c>
    </row>
    <row r="38" spans="1:12" ht="19.5" customHeight="1" x14ac:dyDescent="0.25">
      <c r="A38" s="1"/>
      <c r="B38" s="57" t="s">
        <v>17</v>
      </c>
      <c r="C38" s="58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38" t="s">
        <v>52</v>
      </c>
      <c r="C39" s="39" t="s">
        <v>8</v>
      </c>
      <c r="D39" s="6">
        <f>ROUND(D21*0.069,2)</f>
        <v>28513.03</v>
      </c>
      <c r="E39" s="6">
        <f t="shared" ref="E39:J39" si="41">ROUND(E21*0.069,2)</f>
        <v>31193.759999999998</v>
      </c>
      <c r="F39" s="6">
        <f t="shared" si="41"/>
        <v>35092.959999999999</v>
      </c>
      <c r="G39" s="6">
        <f t="shared" si="41"/>
        <v>31193.759999999998</v>
      </c>
      <c r="H39" s="6">
        <f t="shared" si="41"/>
        <v>35092.959999999999</v>
      </c>
      <c r="I39" s="6">
        <f t="shared" si="41"/>
        <v>31193.759999999998</v>
      </c>
      <c r="J39" s="6">
        <f t="shared" si="41"/>
        <v>35092.959999999999</v>
      </c>
      <c r="K39" s="6">
        <f t="shared" ref="K39" si="42">D39+E39+G39+I39</f>
        <v>122094.30999999998</v>
      </c>
      <c r="L39" s="6">
        <f t="shared" ref="L39" si="43">D39+F39+H39+J39</f>
        <v>133791.91</v>
      </c>
    </row>
    <row r="40" spans="1:12" ht="66" customHeight="1" x14ac:dyDescent="0.25">
      <c r="A40" s="1"/>
      <c r="B40" s="48" t="s">
        <v>19</v>
      </c>
      <c r="C40" s="49"/>
      <c r="D40" s="6"/>
      <c r="E40" s="6"/>
      <c r="F40" s="6"/>
      <c r="G40" s="6"/>
      <c r="H40" s="6"/>
      <c r="I40" s="6"/>
      <c r="J40" s="6"/>
      <c r="K40" s="6"/>
      <c r="L40" s="6"/>
    </row>
    <row r="41" spans="1:12" ht="45" customHeight="1" x14ac:dyDescent="0.25">
      <c r="A41" s="1"/>
      <c r="B41" s="38" t="s">
        <v>40</v>
      </c>
      <c r="C41" s="39" t="s">
        <v>8</v>
      </c>
      <c r="D41" s="6">
        <f>ROUND(0.051*D21,2)</f>
        <v>21074.85</v>
      </c>
      <c r="E41" s="6">
        <f t="shared" ref="E41:J41" si="44">ROUND(0.051*E21,2)</f>
        <v>23056.26</v>
      </c>
      <c r="F41" s="6">
        <f t="shared" si="44"/>
        <v>25938.27</v>
      </c>
      <c r="G41" s="6">
        <f t="shared" si="44"/>
        <v>23056.26</v>
      </c>
      <c r="H41" s="6">
        <f t="shared" si="44"/>
        <v>25938.27</v>
      </c>
      <c r="I41" s="6">
        <f t="shared" si="44"/>
        <v>23056.26</v>
      </c>
      <c r="J41" s="6">
        <f t="shared" si="44"/>
        <v>25938.27</v>
      </c>
      <c r="K41" s="6">
        <f t="shared" ref="K41" si="45">D41+E41+G41+I41</f>
        <v>90243.62999999999</v>
      </c>
      <c r="L41" s="6">
        <f t="shared" ref="L41" si="46">D41+F41+H41+J41</f>
        <v>98889.66</v>
      </c>
    </row>
    <row r="42" spans="1:12" ht="66.75" customHeight="1" x14ac:dyDescent="0.25">
      <c r="A42" s="1"/>
      <c r="B42" s="48" t="s">
        <v>18</v>
      </c>
      <c r="C42" s="49"/>
      <c r="D42" s="1"/>
      <c r="E42" s="1"/>
      <c r="F42" s="1"/>
      <c r="G42" s="1"/>
      <c r="H42" s="1"/>
      <c r="I42" s="1"/>
      <c r="J42" s="1"/>
      <c r="K42" s="1"/>
      <c r="L42" s="1"/>
    </row>
    <row r="43" spans="1:12" ht="45" x14ac:dyDescent="0.25">
      <c r="A43" s="1"/>
      <c r="B43" s="38" t="s">
        <v>41</v>
      </c>
      <c r="C43" s="39" t="s">
        <v>8</v>
      </c>
      <c r="D43" s="6">
        <f>ROUND(0.025*D21,2)</f>
        <v>10330.81</v>
      </c>
      <c r="E43" s="6">
        <f t="shared" ref="E43:J43" si="47">ROUND(0.025*E21,2)</f>
        <v>11302.09</v>
      </c>
      <c r="F43" s="6">
        <f t="shared" si="47"/>
        <v>12714.84</v>
      </c>
      <c r="G43" s="6">
        <f t="shared" si="47"/>
        <v>11302.09</v>
      </c>
      <c r="H43" s="6">
        <f t="shared" si="47"/>
        <v>12714.84</v>
      </c>
      <c r="I43" s="6">
        <f t="shared" si="47"/>
        <v>11302.09</v>
      </c>
      <c r="J43" s="6">
        <f t="shared" si="47"/>
        <v>12714.84</v>
      </c>
      <c r="K43" s="6">
        <f t="shared" ref="K43" si="48">D43+E43+G43+I43</f>
        <v>44237.08</v>
      </c>
      <c r="L43" s="6">
        <f t="shared" ref="L43" si="49">D43+F43+H43+J43</f>
        <v>48475.33</v>
      </c>
    </row>
    <row r="44" spans="1:12" ht="68.25" customHeight="1" x14ac:dyDescent="0.25">
      <c r="A44" s="1"/>
      <c r="B44" s="48" t="s">
        <v>20</v>
      </c>
      <c r="C44" s="49"/>
      <c r="D44" s="1"/>
      <c r="E44" s="1"/>
      <c r="F44" s="1"/>
      <c r="G44" s="1"/>
      <c r="H44" s="1"/>
      <c r="I44" s="1"/>
      <c r="J44" s="1"/>
      <c r="K44" s="1"/>
      <c r="L44" s="1"/>
    </row>
    <row r="45" spans="1:12" ht="15.75" x14ac:dyDescent="0.25">
      <c r="A45" s="1"/>
      <c r="B45" s="47"/>
      <c r="C45" s="39" t="s">
        <v>8</v>
      </c>
      <c r="D45" s="6">
        <f>D21+D39+D41+D43+D37</f>
        <v>652882.01</v>
      </c>
      <c r="E45" s="6">
        <f t="shared" ref="E45:J45" si="50">E21+E39+E41+E43+E37</f>
        <v>697366.51</v>
      </c>
      <c r="F45" s="6">
        <f t="shared" si="50"/>
        <v>762070.62999999989</v>
      </c>
      <c r="G45" s="6">
        <f t="shared" si="50"/>
        <v>697366.51</v>
      </c>
      <c r="H45" s="6">
        <f t="shared" si="50"/>
        <v>762070.62999999989</v>
      </c>
      <c r="I45" s="6">
        <f t="shared" si="50"/>
        <v>697366.51</v>
      </c>
      <c r="J45" s="6">
        <f t="shared" si="50"/>
        <v>762070.62999999989</v>
      </c>
      <c r="K45" s="6">
        <f>D45+E45+G45+I45</f>
        <v>2744981.54</v>
      </c>
      <c r="L45" s="6">
        <f t="shared" ref="L45" si="51">D45+F45+H45+J45</f>
        <v>2939093.8999999994</v>
      </c>
    </row>
    <row r="46" spans="1:12" ht="29.25" customHeight="1" x14ac:dyDescent="0.25">
      <c r="A46" s="1"/>
      <c r="B46" s="48" t="s">
        <v>42</v>
      </c>
      <c r="C46" s="49"/>
      <c r="D46" s="44">
        <v>25</v>
      </c>
      <c r="E46" s="44">
        <v>25</v>
      </c>
      <c r="F46" s="44">
        <v>25</v>
      </c>
      <c r="G46" s="44">
        <v>25</v>
      </c>
      <c r="H46" s="44">
        <v>25</v>
      </c>
      <c r="I46" s="44">
        <v>25</v>
      </c>
      <c r="J46" s="44">
        <v>25</v>
      </c>
      <c r="K46" s="44">
        <v>25</v>
      </c>
      <c r="L46" s="44">
        <v>25</v>
      </c>
    </row>
    <row r="47" spans="1:12" ht="35.25" customHeight="1" x14ac:dyDescent="0.25">
      <c r="A47" s="1"/>
      <c r="B47" s="48" t="s">
        <v>43</v>
      </c>
      <c r="C47" s="49"/>
      <c r="D47" s="44">
        <f>ROUND(D45/D46,0)</f>
        <v>26115</v>
      </c>
      <c r="E47" s="44">
        <f t="shared" ref="E47:J47" si="52">ROUND(E45/E46,0)</f>
        <v>27895</v>
      </c>
      <c r="F47" s="44">
        <f t="shared" si="52"/>
        <v>30483</v>
      </c>
      <c r="G47" s="44">
        <f t="shared" si="52"/>
        <v>27895</v>
      </c>
      <c r="H47" s="44">
        <f t="shared" si="52"/>
        <v>30483</v>
      </c>
      <c r="I47" s="44">
        <f t="shared" si="52"/>
        <v>27895</v>
      </c>
      <c r="J47" s="44">
        <f t="shared" si="52"/>
        <v>30483</v>
      </c>
      <c r="K47" s="44">
        <f>ROUND((D47+E47+G47+I47)/4,2)</f>
        <v>27450</v>
      </c>
      <c r="L47" s="44">
        <f>ROUND((D47+F47+H47+J47)/4,2)</f>
        <v>29391</v>
      </c>
    </row>
    <row r="48" spans="1:12" ht="43.5" customHeight="1" x14ac:dyDescent="0.25">
      <c r="A48" s="1"/>
      <c r="B48" s="48" t="s">
        <v>44</v>
      </c>
      <c r="C48" s="49"/>
      <c r="D48" s="32"/>
      <c r="E48" s="32"/>
      <c r="F48" s="32"/>
      <c r="G48" s="32"/>
      <c r="H48" s="32"/>
      <c r="I48" s="32"/>
      <c r="J48" s="32"/>
      <c r="K48" s="44">
        <v>24591</v>
      </c>
      <c r="L48" s="44">
        <v>24591</v>
      </c>
    </row>
    <row r="49" spans="1:12" ht="90.75" customHeight="1" x14ac:dyDescent="0.25">
      <c r="A49" s="1"/>
      <c r="B49" s="53" t="s">
        <v>45</v>
      </c>
      <c r="C49" s="54"/>
      <c r="D49" s="32"/>
      <c r="E49" s="32"/>
      <c r="F49" s="32"/>
      <c r="G49" s="32"/>
      <c r="H49" s="32"/>
      <c r="I49" s="32"/>
      <c r="J49" s="32"/>
      <c r="K49" s="45">
        <f>ROUND(K47/K48,3)</f>
        <v>1.1160000000000001</v>
      </c>
      <c r="L49" s="45">
        <f>ROUND(L47/L48,3)</f>
        <v>1.1950000000000001</v>
      </c>
    </row>
    <row r="50" spans="1:12" ht="69" customHeight="1" x14ac:dyDescent="0.25">
      <c r="A50" s="1"/>
      <c r="B50" s="48" t="s">
        <v>46</v>
      </c>
      <c r="C50" s="49"/>
      <c r="D50" s="50" t="s">
        <v>49</v>
      </c>
      <c r="E50" s="51"/>
      <c r="F50" s="51"/>
      <c r="G50" s="51"/>
      <c r="H50" s="51"/>
      <c r="I50" s="51"/>
      <c r="J50" s="52"/>
      <c r="K50" s="44">
        <v>7051</v>
      </c>
      <c r="L50" s="44">
        <v>7051</v>
      </c>
    </row>
    <row r="51" spans="1:12" ht="54" customHeight="1" x14ac:dyDescent="0.25">
      <c r="A51" s="1"/>
      <c r="B51" s="48" t="s">
        <v>47</v>
      </c>
      <c r="C51" s="49"/>
      <c r="D51" s="32"/>
      <c r="E51" s="32"/>
      <c r="F51" s="32"/>
      <c r="G51" s="32"/>
      <c r="H51" s="32"/>
      <c r="I51" s="32"/>
      <c r="J51" s="32"/>
      <c r="K51" s="44">
        <f>K48+K50</f>
        <v>31642</v>
      </c>
      <c r="L51" s="44">
        <f>L48+L50</f>
        <v>31642</v>
      </c>
    </row>
  </sheetData>
  <mergeCells count="21">
    <mergeCell ref="C3:C5"/>
    <mergeCell ref="D3:J3"/>
    <mergeCell ref="E4:F4"/>
    <mergeCell ref="G4:H4"/>
    <mergeCell ref="I4:J4"/>
    <mergeCell ref="B51:C51"/>
    <mergeCell ref="D50:J50"/>
    <mergeCell ref="A2:L2"/>
    <mergeCell ref="B46:C46"/>
    <mergeCell ref="B47:C47"/>
    <mergeCell ref="B48:C48"/>
    <mergeCell ref="B49:C49"/>
    <mergeCell ref="B50:C50"/>
    <mergeCell ref="K4:L4"/>
    <mergeCell ref="B6:C6"/>
    <mergeCell ref="B38:C38"/>
    <mergeCell ref="B40:C40"/>
    <mergeCell ref="B42:C42"/>
    <mergeCell ref="B44:C44"/>
    <mergeCell ref="A3:A5"/>
    <mergeCell ref="B3:B5"/>
  </mergeCells>
  <printOptions horizontalCentered="1"/>
  <pageMargins left="0" right="0" top="0.35433070866141736" bottom="0.35433070866141736" header="0.31496062992125984" footer="0.11811023622047245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5-6 дневная  неделя</vt:lpstr>
      <vt:lpstr>5-6 дневная  с селом</vt:lpstr>
      <vt:lpstr>'5-6 дневная  неделя'!Заголовки_для_печати</vt:lpstr>
      <vt:lpstr>'5-6 дневная  с селом'!Заголовки_для_печати</vt:lpstr>
      <vt:lpstr>'5-6 дневная  неделя'!Область_печати</vt:lpstr>
      <vt:lpstr>'5-6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2018-07-10T14:40:32Z</dcterms:modified>
</cp:coreProperties>
</file>