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 с селом'!$A:$B,'5-6 дневная  с селом'!$5:$7</definedName>
    <definedName name="_xlnm.Print_Area" localSheetId="0">'5-6 дневная  неделя'!$A$1:$O$52</definedName>
    <definedName name="_xlnm.Print_Area" localSheetId="1">'5-6 дневная  с селом'!$A$1:$O$54</definedName>
  </definedNames>
  <calcPr calcId="145621"/>
</workbook>
</file>

<file path=xl/calcChain.xml><?xml version="1.0" encoding="utf-8"?>
<calcChain xmlns="http://schemas.openxmlformats.org/spreadsheetml/2006/main">
  <c r="G27" i="6" l="1"/>
  <c r="H27" i="6"/>
  <c r="I27" i="6"/>
  <c r="J27" i="6"/>
  <c r="K27" i="6"/>
  <c r="L27" i="6"/>
  <c r="M27" i="6"/>
  <c r="F27" i="6"/>
  <c r="G11" i="6"/>
  <c r="H11" i="6"/>
  <c r="I11" i="6"/>
  <c r="J11" i="6"/>
  <c r="K11" i="6"/>
  <c r="L11" i="6"/>
  <c r="M11" i="6"/>
  <c r="F11" i="6"/>
  <c r="E26" i="1"/>
  <c r="F26" i="1"/>
  <c r="G26" i="1"/>
  <c r="H26" i="1"/>
  <c r="I26" i="1"/>
  <c r="J26" i="1"/>
  <c r="K26" i="1"/>
  <c r="L26" i="1"/>
  <c r="M26" i="1"/>
  <c r="D26" i="1"/>
  <c r="E11" i="1"/>
  <c r="F11" i="1"/>
  <c r="G11" i="1"/>
  <c r="H11" i="1"/>
  <c r="I11" i="1"/>
  <c r="J11" i="1"/>
  <c r="K11" i="1"/>
  <c r="L11" i="1"/>
  <c r="M11" i="1"/>
  <c r="D11" i="1"/>
  <c r="E27" i="6" l="1"/>
  <c r="D27" i="6"/>
  <c r="E11" i="6"/>
  <c r="D11" i="6"/>
  <c r="N37" i="6" l="1"/>
  <c r="O37" i="6"/>
  <c r="O27" i="6"/>
  <c r="N27" i="6"/>
  <c r="E32" i="6"/>
  <c r="F32" i="6"/>
  <c r="G32" i="6"/>
  <c r="H32" i="6"/>
  <c r="I32" i="6"/>
  <c r="J32" i="6"/>
  <c r="K32" i="6"/>
  <c r="L32" i="6"/>
  <c r="M32" i="6"/>
  <c r="E33" i="6"/>
  <c r="F33" i="6"/>
  <c r="G33" i="6"/>
  <c r="H33" i="6"/>
  <c r="I33" i="6"/>
  <c r="J33" i="6"/>
  <c r="K33" i="6"/>
  <c r="L33" i="6"/>
  <c r="M33" i="6"/>
  <c r="D33" i="6"/>
  <c r="N33" i="6" s="1"/>
  <c r="D32" i="6"/>
  <c r="N32" i="6" s="1"/>
  <c r="O25" i="6"/>
  <c r="N25" i="6"/>
  <c r="L28" i="6"/>
  <c r="M28" i="6"/>
  <c r="L29" i="6"/>
  <c r="M29" i="6"/>
  <c r="L30" i="6"/>
  <c r="M30" i="6"/>
  <c r="L31" i="6"/>
  <c r="M31" i="6"/>
  <c r="L34" i="6"/>
  <c r="M34" i="6"/>
  <c r="L35" i="6"/>
  <c r="M35" i="6"/>
  <c r="L36" i="6"/>
  <c r="M36" i="6"/>
  <c r="L38" i="6"/>
  <c r="M38" i="6"/>
  <c r="L39" i="6"/>
  <c r="M39" i="6"/>
  <c r="O26" i="6"/>
  <c r="N26" i="6"/>
  <c r="L26" i="6"/>
  <c r="M26" i="6"/>
  <c r="E16" i="6"/>
  <c r="F16" i="6"/>
  <c r="G16" i="6"/>
  <c r="H16" i="6"/>
  <c r="I16" i="6"/>
  <c r="J16" i="6"/>
  <c r="K16" i="6"/>
  <c r="L16" i="6"/>
  <c r="M16" i="6"/>
  <c r="E17" i="6"/>
  <c r="F17" i="6"/>
  <c r="G17" i="6"/>
  <c r="H17" i="6"/>
  <c r="I17" i="6"/>
  <c r="J17" i="6"/>
  <c r="K17" i="6"/>
  <c r="L17" i="6"/>
  <c r="M17" i="6"/>
  <c r="D17" i="6"/>
  <c r="D16" i="6"/>
  <c r="O33" i="6" l="1"/>
  <c r="O32" i="6"/>
  <c r="E31" i="1"/>
  <c r="F31" i="1"/>
  <c r="G31" i="1"/>
  <c r="H31" i="1"/>
  <c r="I31" i="1"/>
  <c r="J31" i="1"/>
  <c r="K31" i="1"/>
  <c r="L31" i="1"/>
  <c r="M31" i="1"/>
  <c r="D31" i="1"/>
  <c r="E30" i="1"/>
  <c r="F30" i="1"/>
  <c r="G30" i="1"/>
  <c r="H30" i="1"/>
  <c r="I30" i="1"/>
  <c r="J30" i="1"/>
  <c r="K30" i="1"/>
  <c r="L30" i="1"/>
  <c r="M30" i="1"/>
  <c r="D30" i="1"/>
  <c r="N30" i="1" l="1"/>
  <c r="O30" i="1"/>
  <c r="N31" i="1"/>
  <c r="O31" i="1"/>
  <c r="O26" i="1"/>
  <c r="N26" i="1"/>
  <c r="L27" i="1"/>
  <c r="M27" i="1"/>
  <c r="L28" i="1"/>
  <c r="L29" i="1"/>
  <c r="L32" i="1" s="1"/>
  <c r="M29" i="1"/>
  <c r="L33" i="1"/>
  <c r="O24" i="1"/>
  <c r="N24" i="1"/>
  <c r="O25" i="1"/>
  <c r="N25" i="1"/>
  <c r="L25" i="1"/>
  <c r="M25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D16" i="1"/>
  <c r="D15" i="1"/>
  <c r="M28" i="1" l="1"/>
  <c r="L34" i="1"/>
  <c r="L36" i="1" s="1"/>
  <c r="L37" i="1" s="1"/>
  <c r="N17" i="6"/>
  <c r="O17" i="6"/>
  <c r="M33" i="1" l="1"/>
  <c r="M32" i="1"/>
  <c r="M34" i="1" s="1"/>
  <c r="J26" i="6"/>
  <c r="K26" i="6"/>
  <c r="J25" i="1"/>
  <c r="K25" i="1"/>
  <c r="M36" i="1" l="1"/>
  <c r="M37" i="1" s="1"/>
  <c r="K28" i="6"/>
  <c r="K29" i="6" s="1"/>
  <c r="K30" i="6"/>
  <c r="K31" i="6"/>
  <c r="J28" i="6"/>
  <c r="J30" i="6"/>
  <c r="I26" i="6"/>
  <c r="H26" i="6"/>
  <c r="G26" i="6"/>
  <c r="F26" i="6"/>
  <c r="E26" i="6"/>
  <c r="D26" i="6"/>
  <c r="K34" i="6" l="1"/>
  <c r="K35" i="6"/>
  <c r="J31" i="6"/>
  <c r="J29" i="6"/>
  <c r="J34" i="6" s="1"/>
  <c r="K27" i="1"/>
  <c r="J27" i="1"/>
  <c r="J29" i="1" s="1"/>
  <c r="E30" i="6"/>
  <c r="G30" i="6"/>
  <c r="G28" i="6"/>
  <c r="I30" i="6"/>
  <c r="I28" i="6"/>
  <c r="D30" i="6"/>
  <c r="F30" i="6"/>
  <c r="F28" i="6"/>
  <c r="H30" i="6"/>
  <c r="H28" i="6"/>
  <c r="H31" i="6" s="1"/>
  <c r="I25" i="1"/>
  <c r="H25" i="1"/>
  <c r="G25" i="1"/>
  <c r="F25" i="1"/>
  <c r="E25" i="1"/>
  <c r="D25" i="1"/>
  <c r="E10" i="6"/>
  <c r="F10" i="6"/>
  <c r="D10" i="6"/>
  <c r="E10" i="1"/>
  <c r="F10" i="1"/>
  <c r="G10" i="1"/>
  <c r="H10" i="1"/>
  <c r="I10" i="1"/>
  <c r="J10" i="1"/>
  <c r="K10" i="1"/>
  <c r="L10" i="1"/>
  <c r="M10" i="1"/>
  <c r="D10" i="1"/>
  <c r="O9" i="6"/>
  <c r="N9" i="6"/>
  <c r="O30" i="6" l="1"/>
  <c r="N30" i="6"/>
  <c r="D28" i="6"/>
  <c r="D31" i="6" s="1"/>
  <c r="E28" i="6"/>
  <c r="O28" i="6" s="1"/>
  <c r="J28" i="1"/>
  <c r="J33" i="1" s="1"/>
  <c r="K36" i="6"/>
  <c r="K38" i="6" s="1"/>
  <c r="K39" i="6" s="1"/>
  <c r="J35" i="6"/>
  <c r="J36" i="6" s="1"/>
  <c r="K28" i="1"/>
  <c r="K29" i="1"/>
  <c r="O16" i="1"/>
  <c r="N10" i="6"/>
  <c r="H29" i="6"/>
  <c r="D29" i="6"/>
  <c r="G29" i="6"/>
  <c r="G31" i="6"/>
  <c r="F29" i="6"/>
  <c r="F31" i="6"/>
  <c r="I29" i="6"/>
  <c r="I31" i="6"/>
  <c r="E31" i="6"/>
  <c r="O31" i="6" s="1"/>
  <c r="D27" i="1"/>
  <c r="H27" i="1"/>
  <c r="F27" i="1"/>
  <c r="G27" i="1"/>
  <c r="G28" i="1" s="1"/>
  <c r="I27" i="1"/>
  <c r="I28" i="1" s="1"/>
  <c r="N9" i="1"/>
  <c r="P9" i="6" s="1"/>
  <c r="O9" i="1"/>
  <c r="Q9" i="6" s="1"/>
  <c r="I34" i="6" l="1"/>
  <c r="N29" i="6"/>
  <c r="D34" i="6"/>
  <c r="N31" i="6"/>
  <c r="D35" i="6"/>
  <c r="N28" i="6"/>
  <c r="N27" i="1"/>
  <c r="H34" i="6"/>
  <c r="F34" i="6"/>
  <c r="E29" i="6"/>
  <c r="O29" i="6" s="1"/>
  <c r="I35" i="6"/>
  <c r="F35" i="6"/>
  <c r="G34" i="6"/>
  <c r="H35" i="6"/>
  <c r="G35" i="6"/>
  <c r="E27" i="1"/>
  <c r="O27" i="1" s="1"/>
  <c r="J32" i="1"/>
  <c r="J34" i="1" s="1"/>
  <c r="J36" i="1" s="1"/>
  <c r="J37" i="1" s="1"/>
  <c r="J38" i="6"/>
  <c r="J39" i="6" s="1"/>
  <c r="K32" i="1"/>
  <c r="K33" i="1"/>
  <c r="N16" i="1"/>
  <c r="I29" i="1"/>
  <c r="I33" i="1" s="1"/>
  <c r="G29" i="1"/>
  <c r="G33" i="1" s="1"/>
  <c r="E29" i="1"/>
  <c r="F29" i="1"/>
  <c r="H29" i="1"/>
  <c r="D29" i="1"/>
  <c r="F28" i="1"/>
  <c r="H28" i="1"/>
  <c r="D28" i="1"/>
  <c r="N21" i="6"/>
  <c r="O21" i="6"/>
  <c r="O10" i="6"/>
  <c r="F36" i="6" l="1"/>
  <c r="F38" i="6" s="1"/>
  <c r="E35" i="6"/>
  <c r="O35" i="6" s="1"/>
  <c r="E34" i="6"/>
  <c r="O34" i="6" s="1"/>
  <c r="H36" i="6"/>
  <c r="H38" i="6" s="1"/>
  <c r="H39" i="6" s="1"/>
  <c r="N35" i="6"/>
  <c r="N34" i="6"/>
  <c r="D36" i="6"/>
  <c r="N29" i="1"/>
  <c r="N28" i="1"/>
  <c r="O29" i="1"/>
  <c r="E36" i="6"/>
  <c r="H32" i="1"/>
  <c r="G36" i="6"/>
  <c r="G38" i="6" s="1"/>
  <c r="G39" i="6" s="1"/>
  <c r="I36" i="6"/>
  <c r="I38" i="6" s="1"/>
  <c r="E28" i="1"/>
  <c r="O28" i="1" s="1"/>
  <c r="F33" i="1"/>
  <c r="H33" i="1"/>
  <c r="I32" i="1"/>
  <c r="I34" i="1" s="1"/>
  <c r="I36" i="1" s="1"/>
  <c r="H34" i="1"/>
  <c r="H36" i="1" s="1"/>
  <c r="F32" i="1"/>
  <c r="F34" i="1" s="1"/>
  <c r="F36" i="1" s="1"/>
  <c r="F37" i="1" s="1"/>
  <c r="G32" i="1"/>
  <c r="G34" i="1" s="1"/>
  <c r="G36" i="1" s="1"/>
  <c r="E32" i="1"/>
  <c r="O32" i="1" s="1"/>
  <c r="K34" i="1"/>
  <c r="D33" i="1"/>
  <c r="N33" i="1" s="1"/>
  <c r="D32" i="1"/>
  <c r="N32" i="1" s="1"/>
  <c r="O16" i="6"/>
  <c r="H37" i="1"/>
  <c r="G14" i="6"/>
  <c r="E14" i="6"/>
  <c r="M14" i="6"/>
  <c r="K14" i="6"/>
  <c r="I14" i="6"/>
  <c r="H14" i="6"/>
  <c r="F14" i="6"/>
  <c r="D14" i="6"/>
  <c r="L14" i="6"/>
  <c r="J14" i="6"/>
  <c r="O11" i="6"/>
  <c r="E12" i="6"/>
  <c r="G12" i="6"/>
  <c r="I12" i="6"/>
  <c r="K12" i="6"/>
  <c r="M12" i="6"/>
  <c r="G13" i="6"/>
  <c r="I13" i="6"/>
  <c r="K13" i="6"/>
  <c r="M13" i="6"/>
  <c r="N11" i="6"/>
  <c r="D12" i="6"/>
  <c r="F12" i="6"/>
  <c r="H12" i="6"/>
  <c r="J12" i="6"/>
  <c r="L12" i="6"/>
  <c r="F13" i="6"/>
  <c r="H13" i="6"/>
  <c r="J13" i="6"/>
  <c r="L13" i="6"/>
  <c r="O10" i="1"/>
  <c r="Q10" i="6" s="1"/>
  <c r="N10" i="1"/>
  <c r="P10" i="6" s="1"/>
  <c r="E38" i="6" l="1"/>
  <c r="O38" i="6" s="1"/>
  <c r="O36" i="6"/>
  <c r="D38" i="6"/>
  <c r="N36" i="6"/>
  <c r="J15" i="6"/>
  <c r="J18" i="6" s="1"/>
  <c r="F15" i="6"/>
  <c r="F19" i="6" s="1"/>
  <c r="K15" i="6"/>
  <c r="K19" i="6" s="1"/>
  <c r="K18" i="6"/>
  <c r="G15" i="6"/>
  <c r="G19" i="6" s="1"/>
  <c r="L15" i="6"/>
  <c r="L18" i="6" s="1"/>
  <c r="H15" i="6"/>
  <c r="H19" i="6" s="1"/>
  <c r="D13" i="6"/>
  <c r="M15" i="6"/>
  <c r="M19" i="6" s="1"/>
  <c r="I15" i="6"/>
  <c r="I19" i="6" s="1"/>
  <c r="E15" i="6"/>
  <c r="E33" i="1"/>
  <c r="O33" i="1" s="1"/>
  <c r="K36" i="1"/>
  <c r="D34" i="1"/>
  <c r="E13" i="6"/>
  <c r="E18" i="6" s="1"/>
  <c r="D15" i="6"/>
  <c r="D18" i="6" s="1"/>
  <c r="N14" i="6"/>
  <c r="F39" i="6"/>
  <c r="I39" i="6"/>
  <c r="N16" i="6"/>
  <c r="G37" i="1"/>
  <c r="I37" i="1"/>
  <c r="O14" i="6"/>
  <c r="L12" i="1"/>
  <c r="J12" i="1"/>
  <c r="M12" i="1"/>
  <c r="K12" i="1"/>
  <c r="N13" i="6"/>
  <c r="N12" i="6"/>
  <c r="O12" i="6"/>
  <c r="M18" i="6" l="1"/>
  <c r="H18" i="6"/>
  <c r="L19" i="6"/>
  <c r="F18" i="6"/>
  <c r="F20" i="6" s="1"/>
  <c r="F22" i="6" s="1"/>
  <c r="F23" i="6" s="1"/>
  <c r="D19" i="6"/>
  <c r="D20" i="6" s="1"/>
  <c r="D22" i="6" s="1"/>
  <c r="D39" i="6"/>
  <c r="N39" i="6" s="1"/>
  <c r="N38" i="6"/>
  <c r="I18" i="6"/>
  <c r="I20" i="6" s="1"/>
  <c r="I22" i="6" s="1"/>
  <c r="M20" i="6"/>
  <c r="H20" i="6"/>
  <c r="H22" i="6" s="1"/>
  <c r="G18" i="6"/>
  <c r="G20" i="6"/>
  <c r="G22" i="6" s="1"/>
  <c r="G23" i="6" s="1"/>
  <c r="M22" i="6"/>
  <c r="L20" i="6"/>
  <c r="L22" i="6" s="1"/>
  <c r="L23" i="6" s="1"/>
  <c r="D36" i="1"/>
  <c r="N36" i="1" s="1"/>
  <c r="N34" i="1"/>
  <c r="E19" i="6"/>
  <c r="E20" i="6" s="1"/>
  <c r="E22" i="6" s="1"/>
  <c r="K20" i="6"/>
  <c r="K22" i="6" s="1"/>
  <c r="K23" i="6" s="1"/>
  <c r="J19" i="6"/>
  <c r="E34" i="1"/>
  <c r="O34" i="1" s="1"/>
  <c r="K37" i="1"/>
  <c r="E39" i="6"/>
  <c r="O39" i="6" s="1"/>
  <c r="K14" i="1"/>
  <c r="J14" i="1"/>
  <c r="M14" i="1"/>
  <c r="L14" i="1"/>
  <c r="O13" i="6"/>
  <c r="D37" i="1"/>
  <c r="N37" i="1" s="1"/>
  <c r="N15" i="6"/>
  <c r="H23" i="6"/>
  <c r="N18" i="6"/>
  <c r="O15" i="6"/>
  <c r="O19" i="6"/>
  <c r="M13" i="1"/>
  <c r="L13" i="1"/>
  <c r="L18" i="1" s="1"/>
  <c r="K13" i="1"/>
  <c r="J13" i="1"/>
  <c r="J18" i="1" s="1"/>
  <c r="H45" i="6" l="1"/>
  <c r="H43" i="6"/>
  <c r="H41" i="6"/>
  <c r="L45" i="6"/>
  <c r="L43" i="6"/>
  <c r="L41" i="6"/>
  <c r="F45" i="6"/>
  <c r="F43" i="6"/>
  <c r="F41" i="6"/>
  <c r="G45" i="6"/>
  <c r="G43" i="6"/>
  <c r="G41" i="6"/>
  <c r="K45" i="6"/>
  <c r="K43" i="6"/>
  <c r="K41" i="6"/>
  <c r="J20" i="6"/>
  <c r="J22" i="6" s="1"/>
  <c r="N19" i="6"/>
  <c r="E36" i="1"/>
  <c r="O36" i="1" s="1"/>
  <c r="M18" i="1"/>
  <c r="M17" i="1"/>
  <c r="K18" i="1"/>
  <c r="K17" i="1"/>
  <c r="L17" i="1"/>
  <c r="L19" i="1" s="1"/>
  <c r="M19" i="1"/>
  <c r="J17" i="1"/>
  <c r="J19" i="1" s="1"/>
  <c r="K19" i="1"/>
  <c r="O18" i="6"/>
  <c r="I23" i="6"/>
  <c r="M23" i="6"/>
  <c r="I45" i="6" l="1"/>
  <c r="I43" i="6"/>
  <c r="I41" i="6"/>
  <c r="M45" i="6"/>
  <c r="M43" i="6"/>
  <c r="M41" i="6"/>
  <c r="E37" i="1"/>
  <c r="O37" i="1" s="1"/>
  <c r="K21" i="1"/>
  <c r="M21" i="1"/>
  <c r="J21" i="1"/>
  <c r="L21" i="1"/>
  <c r="L22" i="1" s="1"/>
  <c r="G47" i="6"/>
  <c r="G49" i="6" s="1"/>
  <c r="F47" i="6"/>
  <c r="F49" i="6" s="1"/>
  <c r="H47" i="6"/>
  <c r="H49" i="6" s="1"/>
  <c r="L47" i="6"/>
  <c r="L49" i="6" s="1"/>
  <c r="K47" i="6"/>
  <c r="K49" i="6" s="1"/>
  <c r="N20" i="6"/>
  <c r="J23" i="6"/>
  <c r="O20" i="6"/>
  <c r="D23" i="6"/>
  <c r="E23" i="6"/>
  <c r="O22" i="6"/>
  <c r="M22" i="1"/>
  <c r="L41" i="1" l="1"/>
  <c r="L43" i="1"/>
  <c r="L39" i="1"/>
  <c r="M43" i="1"/>
  <c r="M39" i="1"/>
  <c r="M45" i="1" s="1"/>
  <c r="M47" i="1" s="1"/>
  <c r="M41" i="1"/>
  <c r="J45" i="6"/>
  <c r="J43" i="6"/>
  <c r="J41" i="6"/>
  <c r="E45" i="6"/>
  <c r="E41" i="6"/>
  <c r="E43" i="6"/>
  <c r="D45" i="6"/>
  <c r="D43" i="6"/>
  <c r="D41" i="6"/>
  <c r="I47" i="6"/>
  <c r="I49" i="6" s="1"/>
  <c r="M47" i="6"/>
  <c r="M49" i="6" s="1"/>
  <c r="O41" i="6"/>
  <c r="N43" i="6"/>
  <c r="N22" i="6"/>
  <c r="O43" i="6"/>
  <c r="O23" i="6"/>
  <c r="O45" i="6"/>
  <c r="N23" i="6"/>
  <c r="N45" i="6"/>
  <c r="L45" i="1"/>
  <c r="L47" i="1" s="1"/>
  <c r="J22" i="1"/>
  <c r="K22" i="1"/>
  <c r="J41" i="1" l="1"/>
  <c r="J43" i="1"/>
  <c r="J39" i="1"/>
  <c r="J45" i="1" s="1"/>
  <c r="J47" i="1" s="1"/>
  <c r="K43" i="1"/>
  <c r="K39" i="1"/>
  <c r="K45" i="1" s="1"/>
  <c r="K47" i="1" s="1"/>
  <c r="K41" i="1"/>
  <c r="D47" i="6"/>
  <c r="D49" i="6" s="1"/>
  <c r="J47" i="6"/>
  <c r="J49" i="6" s="1"/>
  <c r="E47" i="6"/>
  <c r="N41" i="6"/>
  <c r="N49" i="6" l="1"/>
  <c r="N54" i="6" s="1"/>
  <c r="O47" i="6"/>
  <c r="E49" i="6"/>
  <c r="O49" i="6" s="1"/>
  <c r="O54" i="6" s="1"/>
  <c r="N47" i="6"/>
  <c r="H12" i="1" l="1"/>
  <c r="H14" i="1" s="1"/>
  <c r="F12" i="1"/>
  <c r="F14" i="1" s="1"/>
  <c r="I12" i="1"/>
  <c r="I14" i="1" s="1"/>
  <c r="G12" i="1"/>
  <c r="G14" i="1" s="1"/>
  <c r="N11" i="1"/>
  <c r="P11" i="6" s="1"/>
  <c r="E12" i="1"/>
  <c r="E13" i="1" s="1"/>
  <c r="O11" i="1"/>
  <c r="Q11" i="6" s="1"/>
  <c r="O15" i="1"/>
  <c r="Q16" i="6" s="1"/>
  <c r="H13" i="1"/>
  <c r="F13" i="1"/>
  <c r="D12" i="1"/>
  <c r="I13" i="1"/>
  <c r="G13" i="1" l="1"/>
  <c r="G17" i="1" s="1"/>
  <c r="H18" i="1"/>
  <c r="H17" i="1"/>
  <c r="I17" i="1"/>
  <c r="I18" i="1"/>
  <c r="F18" i="1"/>
  <c r="F17" i="1"/>
  <c r="N12" i="1"/>
  <c r="P12" i="6" s="1"/>
  <c r="O12" i="1"/>
  <c r="Q12" i="6" s="1"/>
  <c r="E14" i="1"/>
  <c r="D14" i="1"/>
  <c r="N15" i="1"/>
  <c r="P16" i="6" s="1"/>
  <c r="D13" i="1"/>
  <c r="N13" i="1" s="1"/>
  <c r="P13" i="6" s="1"/>
  <c r="F19" i="1" l="1"/>
  <c r="F21" i="1" s="1"/>
  <c r="H19" i="1"/>
  <c r="H21" i="1" s="1"/>
  <c r="H22" i="1" s="1"/>
  <c r="G18" i="1"/>
  <c r="G19" i="1" s="1"/>
  <c r="G21" i="1" s="1"/>
  <c r="G22" i="1" s="1"/>
  <c r="O13" i="1"/>
  <c r="Q13" i="6" s="1"/>
  <c r="E18" i="1"/>
  <c r="E17" i="1"/>
  <c r="I19" i="1"/>
  <c r="I21" i="1" s="1"/>
  <c r="D17" i="1"/>
  <c r="D18" i="1"/>
  <c r="O14" i="1"/>
  <c r="N14" i="1"/>
  <c r="G43" i="1" l="1"/>
  <c r="G39" i="1"/>
  <c r="G41" i="1"/>
  <c r="H41" i="1"/>
  <c r="H43" i="1"/>
  <c r="H39" i="1"/>
  <c r="D19" i="1"/>
  <c r="E19" i="1"/>
  <c r="E21" i="1" s="1"/>
  <c r="D21" i="1"/>
  <c r="N21" i="1" s="1"/>
  <c r="Q15" i="6"/>
  <c r="Q14" i="6"/>
  <c r="P15" i="6"/>
  <c r="P14" i="6"/>
  <c r="O18" i="1"/>
  <c r="O17" i="1"/>
  <c r="N17" i="1"/>
  <c r="N18" i="1"/>
  <c r="F22" i="1"/>
  <c r="F41" i="1" l="1"/>
  <c r="F43" i="1"/>
  <c r="F39" i="1"/>
  <c r="G45" i="1"/>
  <c r="G47" i="1" s="1"/>
  <c r="H45" i="1"/>
  <c r="H47" i="1" s="1"/>
  <c r="N19" i="1"/>
  <c r="O19" i="1"/>
  <c r="I22" i="1"/>
  <c r="F45" i="1" l="1"/>
  <c r="F47" i="1" s="1"/>
  <c r="I43" i="1"/>
  <c r="I39" i="1"/>
  <c r="I41" i="1"/>
  <c r="O21" i="1"/>
  <c r="E22" i="1"/>
  <c r="E43" i="1" l="1"/>
  <c r="E39" i="1"/>
  <c r="E41" i="1"/>
  <c r="I45" i="1"/>
  <c r="I47" i="1" s="1"/>
  <c r="D22" i="1"/>
  <c r="O39" i="1"/>
  <c r="O41" i="1"/>
  <c r="O22" i="1"/>
  <c r="O43" i="1"/>
  <c r="D41" i="1" l="1"/>
  <c r="D43" i="1"/>
  <c r="D39" i="1"/>
  <c r="N22" i="1"/>
  <c r="N39" i="1"/>
  <c r="N43" i="1"/>
  <c r="N41" i="1"/>
  <c r="E45" i="1"/>
  <c r="E47" i="1" s="1"/>
  <c r="O47" i="1" s="1"/>
  <c r="O52" i="1" s="1"/>
  <c r="D45" i="1" l="1"/>
  <c r="D47" i="1" s="1"/>
  <c r="O45" i="1"/>
  <c r="N47" i="1" l="1"/>
  <c r="N52" i="1" s="1"/>
  <c r="N45" i="1"/>
  <c r="O48" i="1" l="1"/>
  <c r="O51" i="1" s="1"/>
  <c r="N48" i="1"/>
  <c r="N49" i="1"/>
  <c r="O49" i="1"/>
  <c r="N51" i="1" l="1"/>
  <c r="N50" i="6"/>
  <c r="O50" i="6" l="1"/>
  <c r="N53" i="6"/>
  <c r="N51" i="6"/>
  <c r="O53" i="6" l="1"/>
  <c r="O51" i="6"/>
</calcChain>
</file>

<file path=xl/sharedStrings.xml><?xml version="1.0" encoding="utf-8"?>
<sst xmlns="http://schemas.openxmlformats.org/spreadsheetml/2006/main" count="201" uniqueCount="51">
  <si>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</si>
  <si>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</si>
  <si>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</si>
  <si>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</si>
  <si>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</si>
  <si>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</si>
  <si>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</si>
  <si>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</si>
  <si>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</si>
  <si>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</si>
  <si>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</si>
  <si>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</si>
  <si>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</si>
  <si>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</si>
  <si>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</si>
  <si>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</si>
  <si>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</si>
  <si>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</si>
  <si>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</si>
  <si>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</si>
  <si>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</si>
  <si>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</si>
  <si>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</si>
  <si>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</si>
  <si>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</si>
  <si>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</si>
  <si>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</si>
  <si>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</si>
  <si>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час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</si>
  <si>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</si>
  <si>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</si>
  <si>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</si>
  <si>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</si>
  <si>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</si>
  <si>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</si>
  <si>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</si>
  <si>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</si>
  <si>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</si>
  <si>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Максимально допустимая недельная нагрузка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</si>
  <si>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</si>
  <si>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</si>
  <si>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 xml:space="preserve">10,6 % от ФОТ учителей </t>
  </si>
  <si>
    <t xml:space="preserve">6,6 % от ФОТ учителей </t>
  </si>
  <si>
    <t xml:space="preserve">16,8 % от ФОТ учителей </t>
  </si>
  <si>
    <t>Итого затраты на оплату труда учителей  при организации внеурочной деятельности:</t>
  </si>
  <si>
    <t>Дополнительно на внеурочную деятельность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</si>
  <si>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</si>
  <si>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Размер заработной платы в соответствии со ставкой заработной платы (с учетом индексации)</t>
  </si>
  <si>
    <t>Приложение №2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</si>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</sst>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78" zoomScaleNormal="68" zoomScaleSheetLayoutView="78" workbookViewId="0">
      <pane xSplit="3" ySplit="7" topLeftCell="D44" activePane="bottomRight" state="frozen"/>
      <selection pane="topRight" activeCell="D1" sqref="D1"/>
      <selection pane="bottomLeft" activeCell="A5" sqref="A5"/>
      <selection pane="bottomRight" activeCell="I52" sqref="I52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1.7109375" style="3" customWidth="1"/>
    <col min="10" max="10" width="13.42578125" style="3" customWidth="1"/>
    <col min="11" max="13" width="11.7109375" style="3" customWidth="1"/>
    <col min="14" max="14" width="14.42578125" style="3" customWidth="1"/>
    <col min="15" max="15" width="14.7109375" style="3" customWidth="1"/>
    <col min="16" max="16384" width="9.140625" style="3"/>
  </cols>
  <sheetData>
    <row r="1" spans="1:15" s="2" customFormat="1" ht="18.75" x14ac:dyDescent="0.3">
      <c r="N1" s="2" t="s">
        <v>48</v>
      </c>
    </row>
    <row r="2" spans="1:15" ht="18.75" x14ac:dyDescent="0.3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5" spans="1:15" ht="15" customHeight="1" x14ac:dyDescent="0.25">
      <c r="A5" s="34" t="s">
        <v>1</v>
      </c>
      <c r="B5" s="42" t="s">
        <v>2</v>
      </c>
      <c r="C5" s="42" t="s">
        <v>3</v>
      </c>
      <c r="D5" s="39" t="s">
        <v>10</v>
      </c>
      <c r="E5" s="41"/>
      <c r="F5" s="41"/>
      <c r="G5" s="41"/>
      <c r="H5" s="41"/>
      <c r="I5" s="41"/>
      <c r="J5" s="41"/>
      <c r="K5" s="41"/>
      <c r="L5" s="41"/>
      <c r="M5" s="41"/>
      <c r="N5" s="4"/>
      <c r="O5" s="5"/>
    </row>
    <row r="6" spans="1:15" ht="15" customHeight="1" x14ac:dyDescent="0.25">
      <c r="A6" s="35"/>
      <c r="B6" s="42"/>
      <c r="C6" s="42"/>
      <c r="D6" s="39" t="s">
        <v>22</v>
      </c>
      <c r="E6" s="40"/>
      <c r="F6" s="39" t="s">
        <v>23</v>
      </c>
      <c r="G6" s="40"/>
      <c r="H6" s="39" t="s">
        <v>24</v>
      </c>
      <c r="I6" s="40"/>
      <c r="J6" s="39" t="s">
        <v>25</v>
      </c>
      <c r="K6" s="40"/>
      <c r="L6" s="39" t="s">
        <v>26</v>
      </c>
      <c r="M6" s="40"/>
      <c r="N6" s="43" t="s">
        <v>0</v>
      </c>
      <c r="O6" s="43"/>
    </row>
    <row r="7" spans="1:15" ht="45" x14ac:dyDescent="0.25">
      <c r="A7" s="36"/>
      <c r="B7" s="42"/>
      <c r="C7" s="42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5" ht="30" customHeight="1" x14ac:dyDescent="0.25">
      <c r="A8" s="7"/>
      <c r="B8" s="37" t="s">
        <v>9</v>
      </c>
      <c r="C8" s="3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9.75" customHeight="1" x14ac:dyDescent="0.25">
      <c r="A9" s="7">
        <v>1</v>
      </c>
      <c r="B9" s="27" t="s">
        <v>38</v>
      </c>
      <c r="C9" s="10" t="s">
        <v>28</v>
      </c>
      <c r="D9" s="11">
        <v>28</v>
      </c>
      <c r="E9" s="11">
        <v>32</v>
      </c>
      <c r="F9" s="11">
        <v>29</v>
      </c>
      <c r="G9" s="11">
        <v>33</v>
      </c>
      <c r="H9" s="11">
        <v>31</v>
      </c>
      <c r="I9" s="11">
        <v>35</v>
      </c>
      <c r="J9" s="11">
        <v>32</v>
      </c>
      <c r="K9" s="11">
        <v>36</v>
      </c>
      <c r="L9" s="11">
        <v>33</v>
      </c>
      <c r="M9" s="11">
        <v>36</v>
      </c>
      <c r="N9" s="12">
        <f>D9+F9+H9+J9+L9</f>
        <v>153</v>
      </c>
      <c r="O9" s="12">
        <f>E9+G9+I9+K9+M9</f>
        <v>172</v>
      </c>
    </row>
    <row r="10" spans="1:15" ht="43.5" customHeight="1" x14ac:dyDescent="0.25">
      <c r="A10" s="13">
        <v>2</v>
      </c>
      <c r="B10" s="14" t="s">
        <v>5</v>
      </c>
      <c r="C10" s="13" t="s">
        <v>4</v>
      </c>
      <c r="D10" s="15">
        <f>ROUND(D9/18,2)</f>
        <v>1.56</v>
      </c>
      <c r="E10" s="15">
        <f t="shared" ref="E10:M10" si="0">ROUND(E9/18,2)</f>
        <v>1.78</v>
      </c>
      <c r="F10" s="15">
        <f t="shared" si="0"/>
        <v>1.61</v>
      </c>
      <c r="G10" s="15">
        <f t="shared" si="0"/>
        <v>1.83</v>
      </c>
      <c r="H10" s="15">
        <f t="shared" si="0"/>
        <v>1.72</v>
      </c>
      <c r="I10" s="15">
        <f t="shared" si="0"/>
        <v>1.94</v>
      </c>
      <c r="J10" s="15">
        <f t="shared" si="0"/>
        <v>1.78</v>
      </c>
      <c r="K10" s="15">
        <f t="shared" si="0"/>
        <v>2</v>
      </c>
      <c r="L10" s="15">
        <f t="shared" si="0"/>
        <v>1.83</v>
      </c>
      <c r="M10" s="15">
        <f t="shared" si="0"/>
        <v>2</v>
      </c>
      <c r="N10" s="15">
        <f>D10+F10+H10+J10+L10</f>
        <v>8.5</v>
      </c>
      <c r="O10" s="15">
        <f>E10+G10+I10+K10+M10</f>
        <v>9.5500000000000007</v>
      </c>
    </row>
    <row r="11" spans="1:15" ht="60" x14ac:dyDescent="0.25">
      <c r="A11" s="7">
        <v>3</v>
      </c>
      <c r="B11" s="14" t="s">
        <v>47</v>
      </c>
      <c r="C11" s="13" t="s">
        <v>8</v>
      </c>
      <c r="D11" s="15">
        <f>ROUND(8621*D10*1.0108,2)</f>
        <v>13594.01</v>
      </c>
      <c r="E11" s="15">
        <f t="shared" ref="E11:M11" si="1">ROUND(8621*E10*1.0108,2)</f>
        <v>15511.11</v>
      </c>
      <c r="F11" s="15">
        <f t="shared" si="1"/>
        <v>14029.71</v>
      </c>
      <c r="G11" s="15">
        <f t="shared" si="1"/>
        <v>15946.82</v>
      </c>
      <c r="H11" s="15">
        <f t="shared" si="1"/>
        <v>14988.26</v>
      </c>
      <c r="I11" s="15">
        <f t="shared" si="1"/>
        <v>16905.37</v>
      </c>
      <c r="J11" s="15">
        <f t="shared" si="1"/>
        <v>15511.11</v>
      </c>
      <c r="K11" s="15">
        <f t="shared" si="1"/>
        <v>17428.21</v>
      </c>
      <c r="L11" s="15">
        <f t="shared" si="1"/>
        <v>15946.82</v>
      </c>
      <c r="M11" s="15">
        <f t="shared" si="1"/>
        <v>17428.21</v>
      </c>
      <c r="N11" s="15">
        <f t="shared" ref="N11:N14" si="2">D11+F11+H11+J11+L11</f>
        <v>74069.91</v>
      </c>
      <c r="O11" s="15">
        <f t="shared" ref="O11:O14" si="3">E11+G11+I11+K11+M11</f>
        <v>83219.72</v>
      </c>
    </row>
    <row r="12" spans="1:15" ht="60" x14ac:dyDescent="0.25">
      <c r="A12" s="13">
        <v>4</v>
      </c>
      <c r="B12" s="14" t="s">
        <v>35</v>
      </c>
      <c r="C12" s="13" t="s">
        <v>8</v>
      </c>
      <c r="D12" s="15">
        <f t="shared" ref="D12:I12" si="4">ROUND(D11*0.3,2)</f>
        <v>4078.2</v>
      </c>
      <c r="E12" s="15">
        <f t="shared" si="4"/>
        <v>4653.33</v>
      </c>
      <c r="F12" s="15">
        <f t="shared" si="4"/>
        <v>4208.91</v>
      </c>
      <c r="G12" s="15">
        <f t="shared" si="4"/>
        <v>4784.05</v>
      </c>
      <c r="H12" s="15">
        <f t="shared" si="4"/>
        <v>4496.4799999999996</v>
      </c>
      <c r="I12" s="15">
        <f t="shared" si="4"/>
        <v>5071.6099999999997</v>
      </c>
      <c r="J12" s="15">
        <f t="shared" ref="J12:M12" si="5">ROUND(J11*0.3,2)</f>
        <v>4653.33</v>
      </c>
      <c r="K12" s="15">
        <f t="shared" si="5"/>
        <v>5228.46</v>
      </c>
      <c r="L12" s="15">
        <f t="shared" si="5"/>
        <v>4784.05</v>
      </c>
      <c r="M12" s="15">
        <f t="shared" si="5"/>
        <v>5228.46</v>
      </c>
      <c r="N12" s="15">
        <f t="shared" si="2"/>
        <v>22220.969999999998</v>
      </c>
      <c r="O12" s="15">
        <f t="shared" si="3"/>
        <v>24965.91</v>
      </c>
    </row>
    <row r="13" spans="1:15" ht="75" x14ac:dyDescent="0.25">
      <c r="A13" s="7">
        <v>5</v>
      </c>
      <c r="B13" s="14" t="s">
        <v>36</v>
      </c>
      <c r="C13" s="13" t="s">
        <v>8</v>
      </c>
      <c r="D13" s="15">
        <f t="shared" ref="D13:I13" si="6">ROUND((D11+D12)*0.3,2)</f>
        <v>5301.66</v>
      </c>
      <c r="E13" s="15">
        <f t="shared" si="6"/>
        <v>6049.33</v>
      </c>
      <c r="F13" s="15">
        <f t="shared" si="6"/>
        <v>5471.59</v>
      </c>
      <c r="G13" s="15">
        <f t="shared" si="6"/>
        <v>6219.26</v>
      </c>
      <c r="H13" s="15">
        <f t="shared" si="6"/>
        <v>5845.42</v>
      </c>
      <c r="I13" s="15">
        <f t="shared" si="6"/>
        <v>6593.09</v>
      </c>
      <c r="J13" s="15">
        <f t="shared" ref="J13:M13" si="7">ROUND((J11+J12)*0.3,2)</f>
        <v>6049.33</v>
      </c>
      <c r="K13" s="15">
        <f t="shared" si="7"/>
        <v>6797</v>
      </c>
      <c r="L13" s="15">
        <f t="shared" si="7"/>
        <v>6219.26</v>
      </c>
      <c r="M13" s="15">
        <f t="shared" si="7"/>
        <v>6797</v>
      </c>
      <c r="N13" s="15">
        <f t="shared" si="2"/>
        <v>28887.260000000002</v>
      </c>
      <c r="O13" s="15">
        <f t="shared" si="3"/>
        <v>32455.68</v>
      </c>
    </row>
    <row r="14" spans="1:15" ht="50.25" customHeight="1" x14ac:dyDescent="0.25">
      <c r="A14" s="13">
        <v>6</v>
      </c>
      <c r="B14" s="14" t="s">
        <v>11</v>
      </c>
      <c r="C14" s="13" t="s">
        <v>8</v>
      </c>
      <c r="D14" s="15">
        <f>ROUND((D11+D12)*0.2,2)</f>
        <v>3534.44</v>
      </c>
      <c r="E14" s="15">
        <f t="shared" ref="E14:M14" si="8">ROUND((E11+E12)*0.2,2)</f>
        <v>4032.89</v>
      </c>
      <c r="F14" s="15">
        <f t="shared" si="8"/>
        <v>3647.72</v>
      </c>
      <c r="G14" s="15">
        <f t="shared" si="8"/>
        <v>4146.17</v>
      </c>
      <c r="H14" s="15">
        <f t="shared" si="8"/>
        <v>3896.95</v>
      </c>
      <c r="I14" s="15">
        <f t="shared" si="8"/>
        <v>4395.3999999999996</v>
      </c>
      <c r="J14" s="15">
        <f t="shared" si="8"/>
        <v>4032.89</v>
      </c>
      <c r="K14" s="15">
        <f t="shared" si="8"/>
        <v>4531.33</v>
      </c>
      <c r="L14" s="15">
        <f t="shared" si="8"/>
        <v>4146.17</v>
      </c>
      <c r="M14" s="15">
        <f t="shared" si="8"/>
        <v>4531.33</v>
      </c>
      <c r="N14" s="15">
        <f t="shared" si="2"/>
        <v>19258.169999999998</v>
      </c>
      <c r="O14" s="15">
        <f t="shared" si="3"/>
        <v>21637.120000000003</v>
      </c>
    </row>
    <row r="15" spans="1:15" ht="60" x14ac:dyDescent="0.25">
      <c r="A15" s="7">
        <v>7</v>
      </c>
      <c r="B15" s="14" t="s">
        <v>39</v>
      </c>
      <c r="C15" s="13" t="s">
        <v>8</v>
      </c>
      <c r="D15" s="15">
        <f>ROUND(D11*0.05,2)</f>
        <v>679.7</v>
      </c>
      <c r="E15" s="15">
        <f t="shared" ref="E15:M15" si="9">ROUND(E11*0.05,2)</f>
        <v>775.56</v>
      </c>
      <c r="F15" s="15">
        <f t="shared" si="9"/>
        <v>701.49</v>
      </c>
      <c r="G15" s="15">
        <f t="shared" si="9"/>
        <v>797.34</v>
      </c>
      <c r="H15" s="15">
        <f t="shared" si="9"/>
        <v>749.41</v>
      </c>
      <c r="I15" s="15">
        <f t="shared" si="9"/>
        <v>845.27</v>
      </c>
      <c r="J15" s="15">
        <f t="shared" si="9"/>
        <v>775.56</v>
      </c>
      <c r="K15" s="15">
        <f t="shared" si="9"/>
        <v>871.41</v>
      </c>
      <c r="L15" s="15">
        <f t="shared" si="9"/>
        <v>797.34</v>
      </c>
      <c r="M15" s="15">
        <f t="shared" si="9"/>
        <v>871.41</v>
      </c>
      <c r="N15" s="15">
        <f t="shared" ref="N15:N18" si="10">D15+F15+H15+J15+L15</f>
        <v>3703.5</v>
      </c>
      <c r="O15" s="15">
        <f t="shared" ref="O15:O18" si="11">E15+G15+I15+K15+M15</f>
        <v>4160.99</v>
      </c>
    </row>
    <row r="16" spans="1:15" ht="45" x14ac:dyDescent="0.25">
      <c r="A16" s="7"/>
      <c r="B16" s="14" t="s">
        <v>40</v>
      </c>
      <c r="C16" s="13" t="s">
        <v>8</v>
      </c>
      <c r="D16" s="15">
        <f>ROUND(D11*0.05,2)</f>
        <v>679.7</v>
      </c>
      <c r="E16" s="15">
        <f t="shared" ref="E16:M16" si="12">ROUND(E11*0.05,2)</f>
        <v>775.56</v>
      </c>
      <c r="F16" s="15">
        <f t="shared" si="12"/>
        <v>701.49</v>
      </c>
      <c r="G16" s="15">
        <f t="shared" si="12"/>
        <v>797.34</v>
      </c>
      <c r="H16" s="15">
        <f t="shared" si="12"/>
        <v>749.41</v>
      </c>
      <c r="I16" s="15">
        <f t="shared" si="12"/>
        <v>845.27</v>
      </c>
      <c r="J16" s="15">
        <f t="shared" si="12"/>
        <v>775.56</v>
      </c>
      <c r="K16" s="15">
        <f t="shared" si="12"/>
        <v>871.41</v>
      </c>
      <c r="L16" s="15">
        <f t="shared" si="12"/>
        <v>797.34</v>
      </c>
      <c r="M16" s="15">
        <f t="shared" si="12"/>
        <v>871.41</v>
      </c>
      <c r="N16" s="15">
        <f t="shared" ref="N16" si="13">D16+F16+H16+J16+L16</f>
        <v>3703.5</v>
      </c>
      <c r="O16" s="15">
        <f t="shared" ref="O16" si="14">E16+G16+I16+K16+M16</f>
        <v>4160.99</v>
      </c>
    </row>
    <row r="17" spans="1:15" x14ac:dyDescent="0.25">
      <c r="A17" s="13">
        <v>8</v>
      </c>
      <c r="B17" s="16" t="s">
        <v>12</v>
      </c>
      <c r="C17" s="13" t="s">
        <v>8</v>
      </c>
      <c r="D17" s="15">
        <f>ROUND((D11+D12+D13+D14+D15+D16)*0.05,2)</f>
        <v>1393.39</v>
      </c>
      <c r="E17" s="15">
        <f t="shared" ref="E17:M17" si="15">ROUND((E11+E12+E13+E14+E15+E16)*0.05,2)</f>
        <v>1589.89</v>
      </c>
      <c r="F17" s="15">
        <f t="shared" si="15"/>
        <v>1438.05</v>
      </c>
      <c r="G17" s="15">
        <f t="shared" si="15"/>
        <v>1634.55</v>
      </c>
      <c r="H17" s="15">
        <f t="shared" si="15"/>
        <v>1536.3</v>
      </c>
      <c r="I17" s="15">
        <f t="shared" si="15"/>
        <v>1732.8</v>
      </c>
      <c r="J17" s="15">
        <f t="shared" si="15"/>
        <v>1589.89</v>
      </c>
      <c r="K17" s="15">
        <f t="shared" si="15"/>
        <v>1786.39</v>
      </c>
      <c r="L17" s="15">
        <f t="shared" si="15"/>
        <v>1634.55</v>
      </c>
      <c r="M17" s="15">
        <f t="shared" si="15"/>
        <v>1786.39</v>
      </c>
      <c r="N17" s="15">
        <f t="shared" si="10"/>
        <v>7592.18</v>
      </c>
      <c r="O17" s="15">
        <f t="shared" si="11"/>
        <v>8530.02</v>
      </c>
    </row>
    <row r="18" spans="1:15" x14ac:dyDescent="0.25">
      <c r="A18" s="7">
        <v>9</v>
      </c>
      <c r="B18" s="16" t="s">
        <v>13</v>
      </c>
      <c r="C18" s="13" t="s">
        <v>8</v>
      </c>
      <c r="D18" s="13">
        <f>ROUND((D11+D12+D13+D14+D15+D16)*0.01,2)</f>
        <v>278.68</v>
      </c>
      <c r="E18" s="13">
        <f t="shared" ref="E18:M18" si="16">ROUND((E11+E12+E13+E14+E15+E16)*0.01,2)</f>
        <v>317.98</v>
      </c>
      <c r="F18" s="13">
        <f t="shared" si="16"/>
        <v>287.61</v>
      </c>
      <c r="G18" s="13">
        <f t="shared" si="16"/>
        <v>326.91000000000003</v>
      </c>
      <c r="H18" s="13">
        <f t="shared" si="16"/>
        <v>307.26</v>
      </c>
      <c r="I18" s="13">
        <f t="shared" si="16"/>
        <v>346.56</v>
      </c>
      <c r="J18" s="13">
        <f t="shared" si="16"/>
        <v>317.98</v>
      </c>
      <c r="K18" s="13">
        <f t="shared" si="16"/>
        <v>357.28</v>
      </c>
      <c r="L18" s="13">
        <f t="shared" si="16"/>
        <v>326.91000000000003</v>
      </c>
      <c r="M18" s="13">
        <f t="shared" si="16"/>
        <v>357.28</v>
      </c>
      <c r="N18" s="15">
        <f t="shared" si="10"/>
        <v>1518.44</v>
      </c>
      <c r="O18" s="15">
        <f t="shared" si="11"/>
        <v>1706.01</v>
      </c>
    </row>
    <row r="19" spans="1:15" ht="31.5" customHeight="1" x14ac:dyDescent="0.25">
      <c r="A19" s="13">
        <v>10</v>
      </c>
      <c r="B19" s="14" t="s">
        <v>17</v>
      </c>
      <c r="C19" s="13" t="s">
        <v>8</v>
      </c>
      <c r="D19" s="1">
        <f>ROUND((D11+D12+D13+D14+D15++D16+D17+D18)*0.302,2)</f>
        <v>8921.01</v>
      </c>
      <c r="E19" s="1">
        <f t="shared" ref="E19:M19" si="17">ROUND((E11+E12+E13+E14+E15++E16+E17+E18)*0.302,2)</f>
        <v>10179.11</v>
      </c>
      <c r="F19" s="1">
        <f t="shared" si="17"/>
        <v>9206.94</v>
      </c>
      <c r="G19" s="1">
        <f t="shared" si="17"/>
        <v>10465.040000000001</v>
      </c>
      <c r="H19" s="1">
        <f t="shared" si="17"/>
        <v>9835.99</v>
      </c>
      <c r="I19" s="1">
        <f t="shared" si="17"/>
        <v>11094.08</v>
      </c>
      <c r="J19" s="1">
        <f t="shared" si="17"/>
        <v>10179.11</v>
      </c>
      <c r="K19" s="1">
        <f t="shared" si="17"/>
        <v>11437.19</v>
      </c>
      <c r="L19" s="1">
        <f t="shared" si="17"/>
        <v>10465.040000000001</v>
      </c>
      <c r="M19" s="1">
        <f t="shared" si="17"/>
        <v>11437.19</v>
      </c>
      <c r="N19" s="15">
        <f t="shared" ref="N19:N22" si="18">D19+F19+H19+J19+L19</f>
        <v>48608.090000000004</v>
      </c>
      <c r="O19" s="15">
        <f t="shared" ref="O19:O22" si="19">E19+G19+I19+K19+M19</f>
        <v>54612.610000000008</v>
      </c>
    </row>
    <row r="20" spans="1:15" ht="30" x14ac:dyDescent="0.25">
      <c r="A20" s="13"/>
      <c r="B20" s="14" t="s">
        <v>14</v>
      </c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3"/>
      <c r="B21" s="17" t="s">
        <v>15</v>
      </c>
      <c r="C21" s="13" t="s">
        <v>8</v>
      </c>
      <c r="D21" s="15">
        <f>D11+D12+D13+D14+D15+D16+D17+D18+D19</f>
        <v>38460.79</v>
      </c>
      <c r="E21" s="15">
        <f t="shared" ref="E21:M21" si="20">E11+E12+E13+E14+E15+E16+E17+E18+E19</f>
        <v>43884.760000000009</v>
      </c>
      <c r="F21" s="15">
        <f t="shared" si="20"/>
        <v>39693.51</v>
      </c>
      <c r="G21" s="15">
        <f t="shared" si="20"/>
        <v>45117.48</v>
      </c>
      <c r="H21" s="15">
        <f t="shared" si="20"/>
        <v>42405.479999999996</v>
      </c>
      <c r="I21" s="15">
        <f t="shared" si="20"/>
        <v>47829.45</v>
      </c>
      <c r="J21" s="15">
        <f t="shared" si="20"/>
        <v>43884.760000000009</v>
      </c>
      <c r="K21" s="15">
        <f t="shared" si="20"/>
        <v>49308.680000000008</v>
      </c>
      <c r="L21" s="15">
        <f t="shared" si="20"/>
        <v>45117.48</v>
      </c>
      <c r="M21" s="15">
        <f t="shared" si="20"/>
        <v>49308.680000000008</v>
      </c>
      <c r="N21" s="15">
        <f>D21+F21+H21+J21+L21</f>
        <v>209562.02000000002</v>
      </c>
      <c r="O21" s="15">
        <f t="shared" si="19"/>
        <v>235449.05</v>
      </c>
    </row>
    <row r="22" spans="1:15" x14ac:dyDescent="0.25">
      <c r="A22" s="16"/>
      <c r="B22" s="17" t="s">
        <v>16</v>
      </c>
      <c r="C22" s="13" t="s">
        <v>8</v>
      </c>
      <c r="D22" s="15">
        <f t="shared" ref="D22:I22" si="21">ROUND(D21*12,2)</f>
        <v>461529.48</v>
      </c>
      <c r="E22" s="15">
        <f t="shared" si="21"/>
        <v>526617.12</v>
      </c>
      <c r="F22" s="15">
        <f t="shared" si="21"/>
        <v>476322.12</v>
      </c>
      <c r="G22" s="15">
        <f t="shared" si="21"/>
        <v>541409.76</v>
      </c>
      <c r="H22" s="15">
        <f t="shared" si="21"/>
        <v>508865.76</v>
      </c>
      <c r="I22" s="15">
        <f t="shared" si="21"/>
        <v>573953.4</v>
      </c>
      <c r="J22" s="15">
        <f t="shared" ref="J22:M22" si="22">ROUND(J21*12,2)</f>
        <v>526617.12</v>
      </c>
      <c r="K22" s="15">
        <f t="shared" si="22"/>
        <v>591704.16</v>
      </c>
      <c r="L22" s="15">
        <f t="shared" si="22"/>
        <v>541409.76</v>
      </c>
      <c r="M22" s="15">
        <f t="shared" si="22"/>
        <v>591704.16</v>
      </c>
      <c r="N22" s="15">
        <f t="shared" si="18"/>
        <v>2514744.2400000002</v>
      </c>
      <c r="O22" s="15">
        <f t="shared" si="19"/>
        <v>2825388.6</v>
      </c>
    </row>
    <row r="23" spans="1:15" ht="47.25" x14ac:dyDescent="0.25">
      <c r="A23" s="16"/>
      <c r="B23" s="18" t="s">
        <v>45</v>
      </c>
      <c r="C23" s="19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30.75" customHeight="1" x14ac:dyDescent="0.25">
      <c r="A24" s="7">
        <v>1</v>
      </c>
      <c r="B24" s="27" t="s">
        <v>38</v>
      </c>
      <c r="C24" s="10" t="s">
        <v>28</v>
      </c>
      <c r="D24" s="12">
        <v>10</v>
      </c>
      <c r="E24" s="12">
        <v>10</v>
      </c>
      <c r="F24" s="12">
        <v>10</v>
      </c>
      <c r="G24" s="12">
        <v>10</v>
      </c>
      <c r="H24" s="12">
        <v>10</v>
      </c>
      <c r="I24" s="12">
        <v>10</v>
      </c>
      <c r="J24" s="28">
        <v>10</v>
      </c>
      <c r="K24" s="28">
        <v>10</v>
      </c>
      <c r="L24" s="28">
        <v>10</v>
      </c>
      <c r="M24" s="28">
        <v>10</v>
      </c>
      <c r="N24" s="28">
        <f t="shared" ref="N24:O26" si="23">D24+F24+H24+J24+L24</f>
        <v>50</v>
      </c>
      <c r="O24" s="28">
        <f t="shared" si="23"/>
        <v>50</v>
      </c>
    </row>
    <row r="25" spans="1:15" ht="45" x14ac:dyDescent="0.25">
      <c r="A25" s="13">
        <v>2</v>
      </c>
      <c r="B25" s="14" t="s">
        <v>5</v>
      </c>
      <c r="C25" s="13" t="s">
        <v>4</v>
      </c>
      <c r="D25" s="15">
        <f>ROUND(D24/18,2)</f>
        <v>0.56000000000000005</v>
      </c>
      <c r="E25" s="15">
        <f t="shared" ref="E25:M25" si="24">ROUND(E24/18,2)</f>
        <v>0.56000000000000005</v>
      </c>
      <c r="F25" s="15">
        <f t="shared" si="24"/>
        <v>0.56000000000000005</v>
      </c>
      <c r="G25" s="15">
        <f t="shared" si="24"/>
        <v>0.56000000000000005</v>
      </c>
      <c r="H25" s="15">
        <f t="shared" si="24"/>
        <v>0.56000000000000005</v>
      </c>
      <c r="I25" s="15">
        <f t="shared" si="24"/>
        <v>0.56000000000000005</v>
      </c>
      <c r="J25" s="15">
        <f t="shared" si="24"/>
        <v>0.56000000000000005</v>
      </c>
      <c r="K25" s="15">
        <f t="shared" si="24"/>
        <v>0.56000000000000005</v>
      </c>
      <c r="L25" s="15">
        <f t="shared" si="24"/>
        <v>0.56000000000000005</v>
      </c>
      <c r="M25" s="15">
        <f t="shared" si="24"/>
        <v>0.56000000000000005</v>
      </c>
      <c r="N25" s="15">
        <f t="shared" si="23"/>
        <v>2.8000000000000003</v>
      </c>
      <c r="O25" s="15">
        <f t="shared" si="23"/>
        <v>2.8000000000000003</v>
      </c>
    </row>
    <row r="26" spans="1:15" ht="60" x14ac:dyDescent="0.25">
      <c r="A26" s="13">
        <v>3</v>
      </c>
      <c r="B26" s="14" t="s">
        <v>47</v>
      </c>
      <c r="C26" s="13" t="s">
        <v>8</v>
      </c>
      <c r="D26" s="15">
        <f>ROUND(8621*D25*1.0108,2)</f>
        <v>4879.8999999999996</v>
      </c>
      <c r="E26" s="15">
        <f t="shared" ref="E26:M26" si="25">ROUND(8621*E25*1.0108,2)</f>
        <v>4879.8999999999996</v>
      </c>
      <c r="F26" s="15">
        <f t="shared" si="25"/>
        <v>4879.8999999999996</v>
      </c>
      <c r="G26" s="15">
        <f t="shared" si="25"/>
        <v>4879.8999999999996</v>
      </c>
      <c r="H26" s="15">
        <f t="shared" si="25"/>
        <v>4879.8999999999996</v>
      </c>
      <c r="I26" s="15">
        <f t="shared" si="25"/>
        <v>4879.8999999999996</v>
      </c>
      <c r="J26" s="15">
        <f t="shared" si="25"/>
        <v>4879.8999999999996</v>
      </c>
      <c r="K26" s="15">
        <f t="shared" si="25"/>
        <v>4879.8999999999996</v>
      </c>
      <c r="L26" s="15">
        <f t="shared" si="25"/>
        <v>4879.8999999999996</v>
      </c>
      <c r="M26" s="15">
        <f t="shared" si="25"/>
        <v>4879.8999999999996</v>
      </c>
      <c r="N26" s="15">
        <f t="shared" si="23"/>
        <v>24399.5</v>
      </c>
      <c r="O26" s="15">
        <f t="shared" si="23"/>
        <v>24399.5</v>
      </c>
    </row>
    <row r="27" spans="1:15" ht="60" x14ac:dyDescent="0.25">
      <c r="A27" s="13">
        <v>4</v>
      </c>
      <c r="B27" s="14" t="s">
        <v>35</v>
      </c>
      <c r="C27" s="13" t="s">
        <v>8</v>
      </c>
      <c r="D27" s="15">
        <f>ROUND(D26*0.3,2)</f>
        <v>1463.97</v>
      </c>
      <c r="E27" s="15">
        <f t="shared" ref="E27:I27" si="26">ROUND(E26*0.3,2)</f>
        <v>1463.97</v>
      </c>
      <c r="F27" s="15">
        <f t="shared" si="26"/>
        <v>1463.97</v>
      </c>
      <c r="G27" s="15">
        <f t="shared" si="26"/>
        <v>1463.97</v>
      </c>
      <c r="H27" s="15">
        <f t="shared" si="26"/>
        <v>1463.97</v>
      </c>
      <c r="I27" s="15">
        <f t="shared" si="26"/>
        <v>1463.97</v>
      </c>
      <c r="J27" s="15">
        <f t="shared" ref="J27:K27" si="27">ROUND(J26*0.3,2)</f>
        <v>1463.97</v>
      </c>
      <c r="K27" s="15">
        <f t="shared" si="27"/>
        <v>1463.97</v>
      </c>
      <c r="L27" s="15">
        <f t="shared" ref="L27:M27" si="28">ROUND(L26*0.3,2)</f>
        <v>1463.97</v>
      </c>
      <c r="M27" s="15">
        <f t="shared" si="28"/>
        <v>1463.97</v>
      </c>
      <c r="N27" s="15">
        <f t="shared" ref="N27:N37" si="29">D27+F27+H27+J27+L27</f>
        <v>7319.85</v>
      </c>
      <c r="O27" s="15">
        <f t="shared" ref="O27:O37" si="30">E27+G27+I27+K27+M27</f>
        <v>7319.85</v>
      </c>
    </row>
    <row r="28" spans="1:15" ht="75" x14ac:dyDescent="0.25">
      <c r="A28" s="13">
        <v>5</v>
      </c>
      <c r="B28" s="14" t="s">
        <v>36</v>
      </c>
      <c r="C28" s="13" t="s">
        <v>8</v>
      </c>
      <c r="D28" s="15">
        <f>ROUND((D26+D27)*0.3,2)</f>
        <v>1903.16</v>
      </c>
      <c r="E28" s="15">
        <f t="shared" ref="E28:I28" si="31">ROUND((E26+E27)*0.3,2)</f>
        <v>1903.16</v>
      </c>
      <c r="F28" s="15">
        <f t="shared" si="31"/>
        <v>1903.16</v>
      </c>
      <c r="G28" s="15">
        <f t="shared" si="31"/>
        <v>1903.16</v>
      </c>
      <c r="H28" s="15">
        <f t="shared" si="31"/>
        <v>1903.16</v>
      </c>
      <c r="I28" s="15">
        <f t="shared" si="31"/>
        <v>1903.16</v>
      </c>
      <c r="J28" s="15">
        <f t="shared" ref="J28:K28" si="32">ROUND((J26+J27)*0.3,2)</f>
        <v>1903.16</v>
      </c>
      <c r="K28" s="15">
        <f t="shared" si="32"/>
        <v>1903.16</v>
      </c>
      <c r="L28" s="15">
        <f t="shared" ref="L28:M28" si="33">ROUND((L26+L27)*0.3,2)</f>
        <v>1903.16</v>
      </c>
      <c r="M28" s="15">
        <f t="shared" si="33"/>
        <v>1903.16</v>
      </c>
      <c r="N28" s="15">
        <f t="shared" si="29"/>
        <v>9515.8000000000011</v>
      </c>
      <c r="O28" s="15">
        <f t="shared" si="30"/>
        <v>9515.8000000000011</v>
      </c>
    </row>
    <row r="29" spans="1:15" ht="45" x14ac:dyDescent="0.25">
      <c r="A29" s="13">
        <v>6</v>
      </c>
      <c r="B29" s="14" t="s">
        <v>11</v>
      </c>
      <c r="C29" s="13" t="s">
        <v>8</v>
      </c>
      <c r="D29" s="15">
        <f>ROUND((D26+D27)*0.2,2)</f>
        <v>1268.77</v>
      </c>
      <c r="E29" s="15">
        <f t="shared" ref="E29:I29" si="34">ROUND((E26+E27)*0.2,2)</f>
        <v>1268.77</v>
      </c>
      <c r="F29" s="15">
        <f t="shared" si="34"/>
        <v>1268.77</v>
      </c>
      <c r="G29" s="15">
        <f t="shared" si="34"/>
        <v>1268.77</v>
      </c>
      <c r="H29" s="15">
        <f t="shared" si="34"/>
        <v>1268.77</v>
      </c>
      <c r="I29" s="15">
        <f t="shared" si="34"/>
        <v>1268.77</v>
      </c>
      <c r="J29" s="15">
        <f t="shared" ref="J29:K29" si="35">ROUND((J26+J27)*0.2,2)</f>
        <v>1268.77</v>
      </c>
      <c r="K29" s="15">
        <f t="shared" si="35"/>
        <v>1268.77</v>
      </c>
      <c r="L29" s="15">
        <f t="shared" ref="L29:M29" si="36">ROUND((L26+L27)*0.2,2)</f>
        <v>1268.77</v>
      </c>
      <c r="M29" s="15">
        <f t="shared" si="36"/>
        <v>1268.77</v>
      </c>
      <c r="N29" s="15">
        <f t="shared" si="29"/>
        <v>6343.85</v>
      </c>
      <c r="O29" s="15">
        <f t="shared" si="30"/>
        <v>6343.85</v>
      </c>
    </row>
    <row r="30" spans="1:15" ht="60" x14ac:dyDescent="0.25">
      <c r="A30" s="13">
        <v>7</v>
      </c>
      <c r="B30" s="14" t="s">
        <v>39</v>
      </c>
      <c r="C30" s="13" t="s">
        <v>8</v>
      </c>
      <c r="D30" s="15">
        <f>ROUND(D26*0.05,2)</f>
        <v>244</v>
      </c>
      <c r="E30" s="15">
        <f t="shared" ref="E30:M30" si="37">ROUND(E26*0.05,2)</f>
        <v>244</v>
      </c>
      <c r="F30" s="15">
        <f t="shared" si="37"/>
        <v>244</v>
      </c>
      <c r="G30" s="15">
        <f t="shared" si="37"/>
        <v>244</v>
      </c>
      <c r="H30" s="15">
        <f t="shared" si="37"/>
        <v>244</v>
      </c>
      <c r="I30" s="15">
        <f t="shared" si="37"/>
        <v>244</v>
      </c>
      <c r="J30" s="15">
        <f t="shared" si="37"/>
        <v>244</v>
      </c>
      <c r="K30" s="15">
        <f t="shared" si="37"/>
        <v>244</v>
      </c>
      <c r="L30" s="15">
        <f t="shared" si="37"/>
        <v>244</v>
      </c>
      <c r="M30" s="15">
        <f t="shared" si="37"/>
        <v>244</v>
      </c>
      <c r="N30" s="15">
        <f t="shared" si="29"/>
        <v>1220</v>
      </c>
      <c r="O30" s="15">
        <f t="shared" si="30"/>
        <v>1220</v>
      </c>
    </row>
    <row r="31" spans="1:15" ht="45" x14ac:dyDescent="0.25">
      <c r="A31" s="13"/>
      <c r="B31" s="14" t="s">
        <v>40</v>
      </c>
      <c r="C31" s="13" t="s">
        <v>8</v>
      </c>
      <c r="D31" s="15">
        <f>ROUND(D26*0.05,2)</f>
        <v>244</v>
      </c>
      <c r="E31" s="15">
        <f t="shared" ref="E31:M31" si="38">ROUND(E26*0.05,2)</f>
        <v>244</v>
      </c>
      <c r="F31" s="15">
        <f t="shared" si="38"/>
        <v>244</v>
      </c>
      <c r="G31" s="15">
        <f t="shared" si="38"/>
        <v>244</v>
      </c>
      <c r="H31" s="15">
        <f t="shared" si="38"/>
        <v>244</v>
      </c>
      <c r="I31" s="15">
        <f t="shared" si="38"/>
        <v>244</v>
      </c>
      <c r="J31" s="15">
        <f t="shared" si="38"/>
        <v>244</v>
      </c>
      <c r="K31" s="15">
        <f t="shared" si="38"/>
        <v>244</v>
      </c>
      <c r="L31" s="15">
        <f t="shared" si="38"/>
        <v>244</v>
      </c>
      <c r="M31" s="15">
        <f t="shared" si="38"/>
        <v>244</v>
      </c>
      <c r="N31" s="15">
        <f t="shared" si="29"/>
        <v>1220</v>
      </c>
      <c r="O31" s="15">
        <f t="shared" si="30"/>
        <v>1220</v>
      </c>
    </row>
    <row r="32" spans="1:15" x14ac:dyDescent="0.25">
      <c r="A32" s="13">
        <v>8</v>
      </c>
      <c r="B32" s="16" t="s">
        <v>12</v>
      </c>
      <c r="C32" s="13" t="s">
        <v>8</v>
      </c>
      <c r="D32" s="15">
        <f>ROUND((D26+D27+D28+D29+D30+D31)*0.05,2)</f>
        <v>500.19</v>
      </c>
      <c r="E32" s="15">
        <f t="shared" ref="E32:K32" si="39">ROUND((E26+E27+E28+E29+E30+E31)*0.05,2)</f>
        <v>500.19</v>
      </c>
      <c r="F32" s="15">
        <f t="shared" si="39"/>
        <v>500.19</v>
      </c>
      <c r="G32" s="15">
        <f t="shared" si="39"/>
        <v>500.19</v>
      </c>
      <c r="H32" s="15">
        <f t="shared" si="39"/>
        <v>500.19</v>
      </c>
      <c r="I32" s="15">
        <f t="shared" si="39"/>
        <v>500.19</v>
      </c>
      <c r="J32" s="15">
        <f t="shared" si="39"/>
        <v>500.19</v>
      </c>
      <c r="K32" s="15">
        <f t="shared" si="39"/>
        <v>500.19</v>
      </c>
      <c r="L32" s="15">
        <f t="shared" ref="L32:M32" si="40">ROUND((L26+L27+L28+L29+L30+L31)*0.05,2)</f>
        <v>500.19</v>
      </c>
      <c r="M32" s="15">
        <f t="shared" si="40"/>
        <v>500.19</v>
      </c>
      <c r="N32" s="15">
        <f t="shared" si="29"/>
        <v>2500.9499999999998</v>
      </c>
      <c r="O32" s="15">
        <f t="shared" si="30"/>
        <v>2500.9499999999998</v>
      </c>
    </row>
    <row r="33" spans="1:15" x14ac:dyDescent="0.25">
      <c r="A33" s="13">
        <v>9</v>
      </c>
      <c r="B33" s="16" t="s">
        <v>13</v>
      </c>
      <c r="C33" s="13" t="s">
        <v>8</v>
      </c>
      <c r="D33" s="13">
        <f>ROUND((D26+D27+D28+D29+D30+D31)*0.01,2)</f>
        <v>100.04</v>
      </c>
      <c r="E33" s="13">
        <f t="shared" ref="E33:K33" si="41">ROUND((E26+E27+E28+E29+E30+E31)*0.01,2)</f>
        <v>100.04</v>
      </c>
      <c r="F33" s="13">
        <f t="shared" si="41"/>
        <v>100.04</v>
      </c>
      <c r="G33" s="13">
        <f t="shared" si="41"/>
        <v>100.04</v>
      </c>
      <c r="H33" s="13">
        <f t="shared" si="41"/>
        <v>100.04</v>
      </c>
      <c r="I33" s="13">
        <f t="shared" si="41"/>
        <v>100.04</v>
      </c>
      <c r="J33" s="13">
        <f t="shared" si="41"/>
        <v>100.04</v>
      </c>
      <c r="K33" s="13">
        <f t="shared" si="41"/>
        <v>100.04</v>
      </c>
      <c r="L33" s="26">
        <f t="shared" ref="L33:M33" si="42">ROUND((L26+L27+L28+L29+L30+L31)*0.01,2)</f>
        <v>100.04</v>
      </c>
      <c r="M33" s="26">
        <f t="shared" si="42"/>
        <v>100.04</v>
      </c>
      <c r="N33" s="15">
        <f t="shared" si="29"/>
        <v>500.20000000000005</v>
      </c>
      <c r="O33" s="15">
        <f t="shared" si="30"/>
        <v>500.20000000000005</v>
      </c>
    </row>
    <row r="34" spans="1:15" ht="45" x14ac:dyDescent="0.25">
      <c r="A34" s="13">
        <v>10</v>
      </c>
      <c r="B34" s="14" t="s">
        <v>17</v>
      </c>
      <c r="C34" s="13" t="s">
        <v>8</v>
      </c>
      <c r="D34" s="1">
        <f>ROUND((D26+D27+D28+D29+D30+D31+D32+D33)*0.302,2)</f>
        <v>3202.42</v>
      </c>
      <c r="E34" s="1">
        <f t="shared" ref="E34:K34" si="43">ROUND((E26+E27+E28+E29+E30+E31+E32+E33)*0.302,2)</f>
        <v>3202.42</v>
      </c>
      <c r="F34" s="1">
        <f t="shared" si="43"/>
        <v>3202.42</v>
      </c>
      <c r="G34" s="1">
        <f t="shared" si="43"/>
        <v>3202.42</v>
      </c>
      <c r="H34" s="1">
        <f t="shared" si="43"/>
        <v>3202.42</v>
      </c>
      <c r="I34" s="1">
        <f t="shared" si="43"/>
        <v>3202.42</v>
      </c>
      <c r="J34" s="1">
        <f t="shared" si="43"/>
        <v>3202.42</v>
      </c>
      <c r="K34" s="1">
        <f t="shared" si="43"/>
        <v>3202.42</v>
      </c>
      <c r="L34" s="1">
        <f t="shared" ref="L34:M34" si="44">ROUND((L26+L27+L28+L29+L30+L31+L32+L33)*0.302,2)</f>
        <v>3202.42</v>
      </c>
      <c r="M34" s="1">
        <f t="shared" si="44"/>
        <v>3202.42</v>
      </c>
      <c r="N34" s="15">
        <f t="shared" si="29"/>
        <v>16012.1</v>
      </c>
      <c r="O34" s="15">
        <f t="shared" si="30"/>
        <v>16012.1</v>
      </c>
    </row>
    <row r="35" spans="1:15" ht="60" x14ac:dyDescent="0.25">
      <c r="A35" s="16"/>
      <c r="B35" s="14" t="s">
        <v>44</v>
      </c>
      <c r="C35" s="13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6"/>
      <c r="B36" s="17" t="s">
        <v>15</v>
      </c>
      <c r="C36" s="13" t="s">
        <v>8</v>
      </c>
      <c r="D36" s="15">
        <f>D26+D27+D28+D29+D30+D31+D32+D33+D34</f>
        <v>13806.450000000003</v>
      </c>
      <c r="E36" s="15">
        <f t="shared" ref="E36:K36" si="45">E26+E27+E28+E29+E30+E31+E32+E33+E34</f>
        <v>13806.450000000003</v>
      </c>
      <c r="F36" s="15">
        <f t="shared" si="45"/>
        <v>13806.450000000003</v>
      </c>
      <c r="G36" s="15">
        <f t="shared" si="45"/>
        <v>13806.450000000003</v>
      </c>
      <c r="H36" s="15">
        <f t="shared" si="45"/>
        <v>13806.450000000003</v>
      </c>
      <c r="I36" s="15">
        <f t="shared" si="45"/>
        <v>13806.450000000003</v>
      </c>
      <c r="J36" s="15">
        <f t="shared" si="45"/>
        <v>13806.450000000003</v>
      </c>
      <c r="K36" s="15">
        <f t="shared" si="45"/>
        <v>13806.450000000003</v>
      </c>
      <c r="L36" s="15">
        <f t="shared" ref="L36:M36" si="46">L26+L27+L28+L29+L30+L31+L32+L33+L34</f>
        <v>13806.450000000003</v>
      </c>
      <c r="M36" s="15">
        <f t="shared" si="46"/>
        <v>13806.450000000003</v>
      </c>
      <c r="N36" s="15">
        <f t="shared" si="29"/>
        <v>69032.250000000015</v>
      </c>
      <c r="O36" s="15">
        <f t="shared" si="30"/>
        <v>69032.250000000015</v>
      </c>
    </row>
    <row r="37" spans="1:15" x14ac:dyDescent="0.25">
      <c r="A37" s="16"/>
      <c r="B37" s="17" t="s">
        <v>16</v>
      </c>
      <c r="C37" s="13" t="s">
        <v>8</v>
      </c>
      <c r="D37" s="15">
        <f>ROUND(D36*12,2)</f>
        <v>165677.4</v>
      </c>
      <c r="E37" s="15">
        <f t="shared" ref="E37:I37" si="47">ROUND(E36*12,2)</f>
        <v>165677.4</v>
      </c>
      <c r="F37" s="15">
        <f t="shared" si="47"/>
        <v>165677.4</v>
      </c>
      <c r="G37" s="15">
        <f t="shared" si="47"/>
        <v>165677.4</v>
      </c>
      <c r="H37" s="15">
        <f t="shared" si="47"/>
        <v>165677.4</v>
      </c>
      <c r="I37" s="15">
        <f t="shared" si="47"/>
        <v>165677.4</v>
      </c>
      <c r="J37" s="15">
        <f t="shared" ref="J37:K37" si="48">ROUND(J36*12,2)</f>
        <v>165677.4</v>
      </c>
      <c r="K37" s="15">
        <f t="shared" si="48"/>
        <v>165677.4</v>
      </c>
      <c r="L37" s="15">
        <f t="shared" ref="L37:M37" si="49">ROUND(L36*12,2)</f>
        <v>165677.4</v>
      </c>
      <c r="M37" s="15">
        <f t="shared" si="49"/>
        <v>165677.4</v>
      </c>
      <c r="N37" s="15">
        <f t="shared" si="29"/>
        <v>828387</v>
      </c>
      <c r="O37" s="15">
        <f t="shared" si="30"/>
        <v>828387</v>
      </c>
    </row>
    <row r="38" spans="1:15" ht="19.5" customHeight="1" x14ac:dyDescent="0.25">
      <c r="A38" s="16"/>
      <c r="B38" s="44" t="s">
        <v>18</v>
      </c>
      <c r="C38" s="4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x14ac:dyDescent="0.25">
      <c r="A39" s="16"/>
      <c r="B39" s="14" t="s">
        <v>41</v>
      </c>
      <c r="C39" s="13" t="s">
        <v>8</v>
      </c>
      <c r="D39" s="15">
        <f>ROUND(D22*0.106,2)</f>
        <v>48922.12</v>
      </c>
      <c r="E39" s="15">
        <f t="shared" ref="E39:M39" si="50">ROUND(E22*0.106,2)</f>
        <v>55821.41</v>
      </c>
      <c r="F39" s="15">
        <f t="shared" si="50"/>
        <v>50490.14</v>
      </c>
      <c r="G39" s="15">
        <f t="shared" si="50"/>
        <v>57389.43</v>
      </c>
      <c r="H39" s="15">
        <f t="shared" si="50"/>
        <v>53939.77</v>
      </c>
      <c r="I39" s="15">
        <f t="shared" si="50"/>
        <v>60839.06</v>
      </c>
      <c r="J39" s="15">
        <f t="shared" si="50"/>
        <v>55821.41</v>
      </c>
      <c r="K39" s="15">
        <f t="shared" si="50"/>
        <v>62720.639999999999</v>
      </c>
      <c r="L39" s="15">
        <f t="shared" si="50"/>
        <v>57389.43</v>
      </c>
      <c r="M39" s="15">
        <f t="shared" si="50"/>
        <v>62720.639999999999</v>
      </c>
      <c r="N39" s="15">
        <f t="shared" ref="N39" si="51">D39+F39+H39+J39+L39</f>
        <v>266562.87</v>
      </c>
      <c r="O39" s="15">
        <f t="shared" ref="O39" si="52">E39+G39+I39+K39+M39</f>
        <v>299491.18</v>
      </c>
    </row>
    <row r="40" spans="1:15" ht="66" customHeight="1" x14ac:dyDescent="0.25">
      <c r="A40" s="16"/>
      <c r="B40" s="29" t="s">
        <v>20</v>
      </c>
      <c r="C40" s="3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45" customHeight="1" x14ac:dyDescent="0.25">
      <c r="A41" s="16"/>
      <c r="B41" s="14" t="s">
        <v>42</v>
      </c>
      <c r="C41" s="13" t="s">
        <v>8</v>
      </c>
      <c r="D41" s="15">
        <f>ROUND(0.066*D22,2)</f>
        <v>30460.95</v>
      </c>
      <c r="E41" s="15">
        <f t="shared" ref="E41:M41" si="53">ROUND(0.066*E22,2)</f>
        <v>34756.730000000003</v>
      </c>
      <c r="F41" s="15">
        <f t="shared" si="53"/>
        <v>31437.26</v>
      </c>
      <c r="G41" s="15">
        <f t="shared" si="53"/>
        <v>35733.040000000001</v>
      </c>
      <c r="H41" s="15">
        <f t="shared" si="53"/>
        <v>33585.14</v>
      </c>
      <c r="I41" s="15">
        <f t="shared" si="53"/>
        <v>37880.92</v>
      </c>
      <c r="J41" s="15">
        <f t="shared" si="53"/>
        <v>34756.730000000003</v>
      </c>
      <c r="K41" s="15">
        <f t="shared" si="53"/>
        <v>39052.47</v>
      </c>
      <c r="L41" s="15">
        <f t="shared" si="53"/>
        <v>35733.040000000001</v>
      </c>
      <c r="M41" s="15">
        <f t="shared" si="53"/>
        <v>39052.47</v>
      </c>
      <c r="N41" s="15">
        <f t="shared" ref="N41" si="54">D41+F41+H41+J41+L41</f>
        <v>165973.12000000002</v>
      </c>
      <c r="O41" s="15">
        <f t="shared" ref="O41" si="55">E41+G41+I41+K41+M41</f>
        <v>186475.63</v>
      </c>
    </row>
    <row r="42" spans="1:15" ht="66.75" customHeight="1" x14ac:dyDescent="0.25">
      <c r="A42" s="16"/>
      <c r="B42" s="29" t="s">
        <v>19</v>
      </c>
      <c r="C42" s="30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5">
      <c r="A43" s="16"/>
      <c r="B43" s="14" t="s">
        <v>43</v>
      </c>
      <c r="C43" s="13" t="s">
        <v>8</v>
      </c>
      <c r="D43" s="15">
        <f>ROUND(0.168*D22,2)</f>
        <v>77536.95</v>
      </c>
      <c r="E43" s="15">
        <f t="shared" ref="E43:M43" si="56">ROUND(0.168*E22,2)</f>
        <v>88471.679999999993</v>
      </c>
      <c r="F43" s="15">
        <f t="shared" si="56"/>
        <v>80022.12</v>
      </c>
      <c r="G43" s="15">
        <f t="shared" si="56"/>
        <v>90956.84</v>
      </c>
      <c r="H43" s="15">
        <f t="shared" si="56"/>
        <v>85489.45</v>
      </c>
      <c r="I43" s="15">
        <f t="shared" si="56"/>
        <v>96424.17</v>
      </c>
      <c r="J43" s="15">
        <f t="shared" si="56"/>
        <v>88471.679999999993</v>
      </c>
      <c r="K43" s="15">
        <f t="shared" si="56"/>
        <v>99406.3</v>
      </c>
      <c r="L43" s="15">
        <f t="shared" si="56"/>
        <v>90956.84</v>
      </c>
      <c r="M43" s="15">
        <f t="shared" si="56"/>
        <v>99406.3</v>
      </c>
      <c r="N43" s="15">
        <f t="shared" ref="N43" si="57">D43+F43+H43+J43+L43</f>
        <v>422477.04000000004</v>
      </c>
      <c r="O43" s="15">
        <f t="shared" ref="O43" si="58">E43+G43+I43+K43+M43</f>
        <v>474665.29</v>
      </c>
    </row>
    <row r="44" spans="1:15" ht="68.25" customHeight="1" x14ac:dyDescent="0.25">
      <c r="A44" s="16"/>
      <c r="B44" s="29" t="s">
        <v>21</v>
      </c>
      <c r="C44" s="30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3" t="s">
        <v>8</v>
      </c>
      <c r="D45" s="15">
        <f>D22+D39+D41+D43+D37</f>
        <v>784126.89999999991</v>
      </c>
      <c r="E45" s="15">
        <f t="shared" ref="E45:M45" si="59">E22+E39+E41+E43+E37</f>
        <v>871344.34</v>
      </c>
      <c r="F45" s="15">
        <f t="shared" si="59"/>
        <v>803949.04</v>
      </c>
      <c r="G45" s="15">
        <f t="shared" si="59"/>
        <v>891166.47000000009</v>
      </c>
      <c r="H45" s="15">
        <f t="shared" si="59"/>
        <v>847557.52</v>
      </c>
      <c r="I45" s="15">
        <f t="shared" si="59"/>
        <v>934774.95000000007</v>
      </c>
      <c r="J45" s="15">
        <f t="shared" si="59"/>
        <v>871344.34</v>
      </c>
      <c r="K45" s="15">
        <f t="shared" si="59"/>
        <v>958560.97000000009</v>
      </c>
      <c r="L45" s="15">
        <f t="shared" si="59"/>
        <v>891166.47000000009</v>
      </c>
      <c r="M45" s="15">
        <f t="shared" si="59"/>
        <v>958560.97000000009</v>
      </c>
      <c r="N45" s="15">
        <f t="shared" ref="N45" si="60">D45+F45+H45+J45+L45</f>
        <v>4198144.2699999996</v>
      </c>
      <c r="O45" s="15">
        <f t="shared" ref="O45" si="61">E45+G45+I45+K45+M45</f>
        <v>4614407.7</v>
      </c>
    </row>
    <row r="46" spans="1:15" ht="15.75" x14ac:dyDescent="0.25">
      <c r="A46" s="16"/>
      <c r="B46" s="29" t="s">
        <v>29</v>
      </c>
      <c r="C46" s="30"/>
      <c r="D46" s="12">
        <v>25</v>
      </c>
      <c r="E46" s="12">
        <v>25</v>
      </c>
      <c r="F46" s="12">
        <v>25</v>
      </c>
      <c r="G46" s="12">
        <v>25</v>
      </c>
      <c r="H46" s="12">
        <v>25</v>
      </c>
      <c r="I46" s="12">
        <v>25</v>
      </c>
      <c r="J46" s="12">
        <v>25</v>
      </c>
      <c r="K46" s="12">
        <v>25</v>
      </c>
      <c r="L46" s="12">
        <v>25</v>
      </c>
      <c r="M46" s="12">
        <v>25</v>
      </c>
      <c r="N46" s="12">
        <v>25</v>
      </c>
      <c r="O46" s="12">
        <v>25</v>
      </c>
    </row>
    <row r="47" spans="1:15" ht="36" customHeight="1" x14ac:dyDescent="0.25">
      <c r="A47" s="16"/>
      <c r="B47" s="29" t="s">
        <v>30</v>
      </c>
      <c r="C47" s="30"/>
      <c r="D47" s="12">
        <f>ROUND(D45/D46,0)</f>
        <v>31365</v>
      </c>
      <c r="E47" s="12">
        <f t="shared" ref="E47:M47" si="62">ROUND(E45/E46,0)</f>
        <v>34854</v>
      </c>
      <c r="F47" s="12">
        <f t="shared" si="62"/>
        <v>32158</v>
      </c>
      <c r="G47" s="12">
        <f t="shared" si="62"/>
        <v>35647</v>
      </c>
      <c r="H47" s="12">
        <f t="shared" si="62"/>
        <v>33902</v>
      </c>
      <c r="I47" s="12">
        <f t="shared" si="62"/>
        <v>37391</v>
      </c>
      <c r="J47" s="12">
        <f t="shared" si="62"/>
        <v>34854</v>
      </c>
      <c r="K47" s="12">
        <f t="shared" si="62"/>
        <v>38342</v>
      </c>
      <c r="L47" s="12">
        <f t="shared" si="62"/>
        <v>35647</v>
      </c>
      <c r="M47" s="12">
        <f t="shared" si="62"/>
        <v>38342</v>
      </c>
      <c r="N47" s="12">
        <f>ROUND((D47+F47+H47+J47+L47)/5,0)</f>
        <v>33585</v>
      </c>
      <c r="O47" s="12">
        <f>ROUND((E47+G47+I47+K47+M47)/5,0)</f>
        <v>36915</v>
      </c>
    </row>
    <row r="48" spans="1:15" ht="54.75" customHeight="1" x14ac:dyDescent="0.25">
      <c r="A48" s="16"/>
      <c r="B48" s="29" t="s">
        <v>31</v>
      </c>
      <c r="C48" s="3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2">
        <f>N47</f>
        <v>33585</v>
      </c>
      <c r="O48" s="12">
        <f>N47</f>
        <v>33585</v>
      </c>
    </row>
    <row r="49" spans="1:15" ht="114" customHeight="1" x14ac:dyDescent="0.25">
      <c r="A49" s="16"/>
      <c r="B49" s="32" t="s">
        <v>46</v>
      </c>
      <c r="C49" s="3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0">
        <f>ROUND(N47/N48,3)</f>
        <v>1</v>
      </c>
      <c r="O49" s="20">
        <f>ROUND(O47/O48,3)</f>
        <v>1.099</v>
      </c>
    </row>
    <row r="50" spans="1:15" ht="115.5" customHeight="1" x14ac:dyDescent="0.25">
      <c r="A50" s="16"/>
      <c r="B50" s="29" t="s">
        <v>49</v>
      </c>
      <c r="C50" s="30"/>
      <c r="D50" s="12">
        <v>4145</v>
      </c>
      <c r="E50" s="12">
        <v>4145</v>
      </c>
      <c r="F50" s="12">
        <v>4145</v>
      </c>
      <c r="G50" s="12">
        <v>4145</v>
      </c>
      <c r="H50" s="12">
        <v>4145</v>
      </c>
      <c r="I50" s="12">
        <v>4145</v>
      </c>
      <c r="J50" s="12">
        <v>4145</v>
      </c>
      <c r="K50" s="12">
        <v>4145</v>
      </c>
      <c r="L50" s="12">
        <v>4145</v>
      </c>
      <c r="M50" s="12">
        <v>4145</v>
      </c>
      <c r="N50" s="12">
        <v>3538</v>
      </c>
      <c r="O50" s="12">
        <v>3538</v>
      </c>
    </row>
    <row r="51" spans="1:15" ht="48" customHeight="1" x14ac:dyDescent="0.25">
      <c r="A51" s="16"/>
      <c r="B51" s="29" t="s">
        <v>32</v>
      </c>
      <c r="C51" s="30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2">
        <f>N48+N50</f>
        <v>37123</v>
      </c>
      <c r="O51" s="12">
        <f>O48+O50</f>
        <v>37123</v>
      </c>
    </row>
    <row r="52" spans="1:15" ht="52.5" customHeight="1" x14ac:dyDescent="0.25">
      <c r="A52" s="16"/>
      <c r="B52" s="29" t="s">
        <v>50</v>
      </c>
      <c r="C52" s="3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2">
        <f>N47+N50</f>
        <v>37123</v>
      </c>
      <c r="O52" s="12">
        <f>O47+O50</f>
        <v>40453</v>
      </c>
    </row>
  </sheetData>
  <mergeCells count="23">
    <mergeCell ref="N6:O6"/>
    <mergeCell ref="B40:C40"/>
    <mergeCell ref="J6:K6"/>
    <mergeCell ref="L6:M6"/>
    <mergeCell ref="B44:C44"/>
    <mergeCell ref="B42:C42"/>
    <mergeCell ref="B38:C38"/>
    <mergeCell ref="B52:C52"/>
    <mergeCell ref="A2:O2"/>
    <mergeCell ref="B51:C51"/>
    <mergeCell ref="B46:C46"/>
    <mergeCell ref="B47:C47"/>
    <mergeCell ref="B48:C48"/>
    <mergeCell ref="B49:C49"/>
    <mergeCell ref="B50:C50"/>
    <mergeCell ref="A5:A7"/>
    <mergeCell ref="B8:C8"/>
    <mergeCell ref="D6:E6"/>
    <mergeCell ref="F6:G6"/>
    <mergeCell ref="D5:M5"/>
    <mergeCell ref="H6:I6"/>
    <mergeCell ref="C5:C7"/>
    <mergeCell ref="B5:B7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zoomScale="68" zoomScaleNormal="77" zoomScaleSheetLayoutView="68" workbookViewId="0">
      <pane xSplit="3" ySplit="7" topLeftCell="D47" activePane="bottomRight" state="frozen"/>
      <selection pane="topRight" activeCell="D1" sqref="D1"/>
      <selection pane="bottomLeft" activeCell="A5" sqref="A5"/>
      <selection pane="bottomRight" activeCell="L55" sqref="L55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3.5703125" style="3" customWidth="1"/>
    <col min="10" max="10" width="13.42578125" style="3" customWidth="1"/>
    <col min="11" max="11" width="13.7109375" style="3" customWidth="1"/>
    <col min="12" max="13" width="13.28515625" style="3" customWidth="1"/>
    <col min="14" max="14" width="16.42578125" style="3" customWidth="1"/>
    <col min="15" max="15" width="16.85546875" style="3" customWidth="1"/>
    <col min="16" max="16" width="11.28515625" style="3" bestFit="1" customWidth="1"/>
    <col min="17" max="16384" width="9.140625" style="3"/>
  </cols>
  <sheetData>
    <row r="1" spans="1:17" s="2" customFormat="1" ht="18.75" x14ac:dyDescent="0.3">
      <c r="N1" s="2" t="s">
        <v>48</v>
      </c>
    </row>
    <row r="2" spans="1:17" ht="18.75" x14ac:dyDescent="0.3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5" spans="1:17" ht="15" customHeight="1" x14ac:dyDescent="0.25">
      <c r="A5" s="34" t="s">
        <v>1</v>
      </c>
      <c r="B5" s="42" t="s">
        <v>2</v>
      </c>
      <c r="C5" s="42" t="s">
        <v>3</v>
      </c>
      <c r="D5" s="39" t="s">
        <v>10</v>
      </c>
      <c r="E5" s="41"/>
      <c r="F5" s="41"/>
      <c r="G5" s="41"/>
      <c r="H5" s="41"/>
      <c r="I5" s="41"/>
      <c r="J5" s="41"/>
      <c r="K5" s="41"/>
      <c r="L5" s="41"/>
      <c r="M5" s="41"/>
      <c r="N5" s="4"/>
      <c r="O5" s="5"/>
    </row>
    <row r="6" spans="1:17" ht="15" customHeight="1" x14ac:dyDescent="0.25">
      <c r="A6" s="35"/>
      <c r="B6" s="42"/>
      <c r="C6" s="42"/>
      <c r="D6" s="39" t="s">
        <v>22</v>
      </c>
      <c r="E6" s="40"/>
      <c r="F6" s="39" t="s">
        <v>23</v>
      </c>
      <c r="G6" s="40"/>
      <c r="H6" s="39" t="s">
        <v>24</v>
      </c>
      <c r="I6" s="40"/>
      <c r="J6" s="39" t="s">
        <v>25</v>
      </c>
      <c r="K6" s="40"/>
      <c r="L6" s="39" t="s">
        <v>26</v>
      </c>
      <c r="M6" s="40"/>
      <c r="N6" s="43" t="s">
        <v>0</v>
      </c>
      <c r="O6" s="43"/>
    </row>
    <row r="7" spans="1:17" ht="45" x14ac:dyDescent="0.25">
      <c r="A7" s="36"/>
      <c r="B7" s="42"/>
      <c r="C7" s="42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7" ht="30" customHeight="1" x14ac:dyDescent="0.25">
      <c r="A8" s="7"/>
      <c r="B8" s="37" t="s">
        <v>9</v>
      </c>
      <c r="C8" s="3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7" ht="30" customHeight="1" x14ac:dyDescent="0.25">
      <c r="A9" s="7">
        <v>1</v>
      </c>
      <c r="B9" s="27" t="s">
        <v>38</v>
      </c>
      <c r="C9" s="10" t="s">
        <v>28</v>
      </c>
      <c r="D9" s="11">
        <v>28</v>
      </c>
      <c r="E9" s="11">
        <v>32</v>
      </c>
      <c r="F9" s="11">
        <v>29</v>
      </c>
      <c r="G9" s="11">
        <v>33</v>
      </c>
      <c r="H9" s="11">
        <v>31</v>
      </c>
      <c r="I9" s="11">
        <v>35</v>
      </c>
      <c r="J9" s="11">
        <v>32</v>
      </c>
      <c r="K9" s="11">
        <v>36</v>
      </c>
      <c r="L9" s="11">
        <v>33</v>
      </c>
      <c r="M9" s="11">
        <v>36</v>
      </c>
      <c r="N9" s="12">
        <f>D9+F9+H9+J9+L9</f>
        <v>153</v>
      </c>
      <c r="O9" s="12">
        <f>E9+G9+I9+K9+M9</f>
        <v>172</v>
      </c>
      <c r="P9" s="21">
        <f>N9-'5-6 дневная  неделя'!N9</f>
        <v>0</v>
      </c>
      <c r="Q9" s="21">
        <f>O9-'5-6 дневная  неделя'!O9</f>
        <v>0</v>
      </c>
    </row>
    <row r="10" spans="1:17" ht="43.5" customHeight="1" x14ac:dyDescent="0.25">
      <c r="A10" s="13">
        <v>2</v>
      </c>
      <c r="B10" s="14" t="s">
        <v>27</v>
      </c>
      <c r="C10" s="13" t="s">
        <v>4</v>
      </c>
      <c r="D10" s="13">
        <f>ROUND(D9/18,2)</f>
        <v>1.56</v>
      </c>
      <c r="E10" s="13">
        <f t="shared" ref="E10:F10" si="0">ROUND(E9/18,2)</f>
        <v>1.78</v>
      </c>
      <c r="F10" s="13">
        <f t="shared" si="0"/>
        <v>1.61</v>
      </c>
      <c r="G10" s="13">
        <v>1.83</v>
      </c>
      <c r="H10" s="13">
        <v>1.78</v>
      </c>
      <c r="I10" s="13">
        <v>1.94</v>
      </c>
      <c r="J10" s="13">
        <v>1.83</v>
      </c>
      <c r="K10" s="15">
        <v>2</v>
      </c>
      <c r="L10" s="15">
        <v>1.83</v>
      </c>
      <c r="M10" s="15">
        <v>2</v>
      </c>
      <c r="N10" s="15">
        <f>D10+F10+H10+J10+L10</f>
        <v>8.61</v>
      </c>
      <c r="O10" s="15">
        <f>E10+G10+I10+K10+M10</f>
        <v>9.5500000000000007</v>
      </c>
      <c r="P10" s="21">
        <f>N10-'5-6 дневная  неделя'!N10</f>
        <v>0.10999999999999943</v>
      </c>
      <c r="Q10" s="21">
        <f>O10-'5-6 дневная  неделя'!O10</f>
        <v>0</v>
      </c>
    </row>
    <row r="11" spans="1:17" ht="60" x14ac:dyDescent="0.25">
      <c r="A11" s="7">
        <v>3</v>
      </c>
      <c r="B11" s="14" t="s">
        <v>47</v>
      </c>
      <c r="C11" s="13" t="s">
        <v>8</v>
      </c>
      <c r="D11" s="15">
        <f>ROUND(8992*D10*1.0075,2)</f>
        <v>14132.73</v>
      </c>
      <c r="E11" s="15">
        <f t="shared" ref="E11:M11" si="1">ROUND(8992*E10*1.0075,2)</f>
        <v>16125.8</v>
      </c>
      <c r="F11" s="15">
        <f>ROUND(8621*F10*1.0108,2)</f>
        <v>14029.71</v>
      </c>
      <c r="G11" s="15">
        <f t="shared" ref="G11:M11" si="2">ROUND(8621*G10*1.0108,2)</f>
        <v>15946.82</v>
      </c>
      <c r="H11" s="15">
        <f t="shared" si="2"/>
        <v>15511.11</v>
      </c>
      <c r="I11" s="15">
        <f t="shared" si="2"/>
        <v>16905.37</v>
      </c>
      <c r="J11" s="15">
        <f t="shared" si="2"/>
        <v>15946.82</v>
      </c>
      <c r="K11" s="15">
        <f t="shared" si="2"/>
        <v>17428.21</v>
      </c>
      <c r="L11" s="15">
        <f t="shared" si="2"/>
        <v>15946.82</v>
      </c>
      <c r="M11" s="15">
        <f t="shared" si="2"/>
        <v>17428.21</v>
      </c>
      <c r="N11" s="15">
        <f t="shared" ref="N11:O23" si="3">D11+F11+H11+J11+L11</f>
        <v>75567.19</v>
      </c>
      <c r="O11" s="15">
        <f t="shared" si="3"/>
        <v>83834.41</v>
      </c>
      <c r="P11" s="21">
        <f>N11-'5-6 дневная  неделя'!N11</f>
        <v>1497.2799999999988</v>
      </c>
      <c r="Q11" s="21">
        <f>O11-'5-6 дневная  неделя'!O11</f>
        <v>614.69000000000233</v>
      </c>
    </row>
    <row r="12" spans="1:17" ht="60" x14ac:dyDescent="0.25">
      <c r="A12" s="13">
        <v>4</v>
      </c>
      <c r="B12" s="14" t="s">
        <v>35</v>
      </c>
      <c r="C12" s="13" t="s">
        <v>8</v>
      </c>
      <c r="D12" s="15">
        <f t="shared" ref="D12:M12" si="4">ROUND(D11*0.3,2)</f>
        <v>4239.82</v>
      </c>
      <c r="E12" s="15">
        <f t="shared" si="4"/>
        <v>4837.74</v>
      </c>
      <c r="F12" s="15">
        <f t="shared" si="4"/>
        <v>4208.91</v>
      </c>
      <c r="G12" s="15">
        <f t="shared" si="4"/>
        <v>4784.05</v>
      </c>
      <c r="H12" s="15">
        <f t="shared" si="4"/>
        <v>4653.33</v>
      </c>
      <c r="I12" s="15">
        <f t="shared" si="4"/>
        <v>5071.6099999999997</v>
      </c>
      <c r="J12" s="15">
        <f t="shared" si="4"/>
        <v>4784.05</v>
      </c>
      <c r="K12" s="15">
        <f t="shared" si="4"/>
        <v>5228.46</v>
      </c>
      <c r="L12" s="15">
        <f t="shared" si="4"/>
        <v>4784.05</v>
      </c>
      <c r="M12" s="15">
        <f t="shared" si="4"/>
        <v>5228.46</v>
      </c>
      <c r="N12" s="15">
        <f t="shared" si="3"/>
        <v>22670.16</v>
      </c>
      <c r="O12" s="15">
        <f t="shared" si="3"/>
        <v>25150.32</v>
      </c>
      <c r="P12" s="21">
        <f>N12-'5-6 дневная  неделя'!N12</f>
        <v>449.19000000000233</v>
      </c>
      <c r="Q12" s="21">
        <f>O12-'5-6 дневная  неделя'!O12</f>
        <v>184.40999999999985</v>
      </c>
    </row>
    <row r="13" spans="1:17" ht="75" x14ac:dyDescent="0.25">
      <c r="A13" s="7">
        <v>5</v>
      </c>
      <c r="B13" s="14" t="s">
        <v>36</v>
      </c>
      <c r="C13" s="13" t="s">
        <v>8</v>
      </c>
      <c r="D13" s="15">
        <f t="shared" ref="D13:M13" si="5">ROUND((D11+D12)*0.3,2)</f>
        <v>5511.77</v>
      </c>
      <c r="E13" s="15">
        <f t="shared" si="5"/>
        <v>6289.06</v>
      </c>
      <c r="F13" s="15">
        <f t="shared" si="5"/>
        <v>5471.59</v>
      </c>
      <c r="G13" s="15">
        <f t="shared" si="5"/>
        <v>6219.26</v>
      </c>
      <c r="H13" s="15">
        <f t="shared" si="5"/>
        <v>6049.33</v>
      </c>
      <c r="I13" s="15">
        <f t="shared" si="5"/>
        <v>6593.09</v>
      </c>
      <c r="J13" s="15">
        <f t="shared" si="5"/>
        <v>6219.26</v>
      </c>
      <c r="K13" s="15">
        <f t="shared" si="5"/>
        <v>6797</v>
      </c>
      <c r="L13" s="15">
        <f t="shared" si="5"/>
        <v>6219.26</v>
      </c>
      <c r="M13" s="15">
        <f t="shared" si="5"/>
        <v>6797</v>
      </c>
      <c r="N13" s="15">
        <f t="shared" si="3"/>
        <v>29471.210000000006</v>
      </c>
      <c r="O13" s="15">
        <f t="shared" si="3"/>
        <v>32695.41</v>
      </c>
      <c r="P13" s="21">
        <f>N13-'5-6 дневная  неделя'!N13</f>
        <v>583.95000000000437</v>
      </c>
      <c r="Q13" s="21">
        <f>O13-'5-6 дневная  неделя'!O13</f>
        <v>239.72999999999956</v>
      </c>
    </row>
    <row r="14" spans="1:17" ht="60" x14ac:dyDescent="0.25">
      <c r="A14" s="13">
        <v>6</v>
      </c>
      <c r="B14" s="14" t="s">
        <v>37</v>
      </c>
      <c r="C14" s="13" t="s">
        <v>8</v>
      </c>
      <c r="D14" s="15">
        <f t="shared" ref="D14:G14" si="6">ROUND(D11*0.25,2)</f>
        <v>3533.18</v>
      </c>
      <c r="E14" s="15">
        <f t="shared" si="6"/>
        <v>4031.45</v>
      </c>
      <c r="F14" s="15">
        <f t="shared" si="6"/>
        <v>3507.43</v>
      </c>
      <c r="G14" s="15">
        <f t="shared" si="6"/>
        <v>3986.71</v>
      </c>
      <c r="H14" s="15">
        <f>ROUND(H11*0.25,2)</f>
        <v>3877.78</v>
      </c>
      <c r="I14" s="15">
        <f t="shared" ref="I14:M14" si="7">ROUND(I11*0.25,2)</f>
        <v>4226.34</v>
      </c>
      <c r="J14" s="15">
        <f t="shared" si="7"/>
        <v>3986.71</v>
      </c>
      <c r="K14" s="15">
        <f t="shared" si="7"/>
        <v>4357.05</v>
      </c>
      <c r="L14" s="15">
        <f t="shared" si="7"/>
        <v>3986.71</v>
      </c>
      <c r="M14" s="15">
        <f t="shared" si="7"/>
        <v>4357.05</v>
      </c>
      <c r="N14" s="15">
        <f t="shared" ref="N14:O14" si="8">D14+F14+H14+J14+L14</f>
        <v>18891.809999999998</v>
      </c>
      <c r="O14" s="15">
        <f t="shared" si="8"/>
        <v>20958.599999999999</v>
      </c>
      <c r="P14" s="21">
        <f>N14-'5-6 дневная  неделя'!N14</f>
        <v>-366.36000000000058</v>
      </c>
      <c r="Q14" s="21">
        <f>O14-'5-6 дневная  неделя'!O14</f>
        <v>-678.52000000000407</v>
      </c>
    </row>
    <row r="15" spans="1:17" ht="45" x14ac:dyDescent="0.25">
      <c r="A15" s="7">
        <v>7</v>
      </c>
      <c r="B15" s="14" t="s">
        <v>11</v>
      </c>
      <c r="C15" s="13" t="s">
        <v>8</v>
      </c>
      <c r="D15" s="15">
        <f t="shared" ref="D15:M15" si="9">ROUND((D11+D12)*0.2,2)</f>
        <v>3674.51</v>
      </c>
      <c r="E15" s="15">
        <f t="shared" si="9"/>
        <v>4192.71</v>
      </c>
      <c r="F15" s="15">
        <f t="shared" si="9"/>
        <v>3647.72</v>
      </c>
      <c r="G15" s="15">
        <f t="shared" si="9"/>
        <v>4146.17</v>
      </c>
      <c r="H15" s="15">
        <f t="shared" si="9"/>
        <v>4032.89</v>
      </c>
      <c r="I15" s="15">
        <f t="shared" si="9"/>
        <v>4395.3999999999996</v>
      </c>
      <c r="J15" s="15">
        <f t="shared" si="9"/>
        <v>4146.17</v>
      </c>
      <c r="K15" s="15">
        <f t="shared" si="9"/>
        <v>4531.33</v>
      </c>
      <c r="L15" s="15">
        <f t="shared" si="9"/>
        <v>4146.17</v>
      </c>
      <c r="M15" s="15">
        <f t="shared" si="9"/>
        <v>4531.33</v>
      </c>
      <c r="N15" s="15">
        <f t="shared" si="3"/>
        <v>19647.46</v>
      </c>
      <c r="O15" s="15">
        <f t="shared" si="3"/>
        <v>21796.940000000002</v>
      </c>
      <c r="P15" s="22">
        <f>N15-'5-6 дневная  неделя'!N14</f>
        <v>389.29000000000087</v>
      </c>
      <c r="Q15" s="22">
        <f>O15-'5-6 дневная  неделя'!O14</f>
        <v>159.81999999999971</v>
      </c>
    </row>
    <row r="16" spans="1:17" ht="60" x14ac:dyDescent="0.25">
      <c r="A16" s="13">
        <v>8</v>
      </c>
      <c r="B16" s="14" t="s">
        <v>39</v>
      </c>
      <c r="C16" s="13" t="s">
        <v>8</v>
      </c>
      <c r="D16" s="15">
        <f>ROUND(D11*0.05,2)</f>
        <v>706.64</v>
      </c>
      <c r="E16" s="15">
        <f t="shared" ref="E16:M16" si="10">ROUND(E11*0.05,2)</f>
        <v>806.29</v>
      </c>
      <c r="F16" s="15">
        <f t="shared" si="10"/>
        <v>701.49</v>
      </c>
      <c r="G16" s="15">
        <f t="shared" si="10"/>
        <v>797.34</v>
      </c>
      <c r="H16" s="15">
        <f t="shared" si="10"/>
        <v>775.56</v>
      </c>
      <c r="I16" s="15">
        <f t="shared" si="10"/>
        <v>845.27</v>
      </c>
      <c r="J16" s="15">
        <f t="shared" si="10"/>
        <v>797.34</v>
      </c>
      <c r="K16" s="15">
        <f t="shared" si="10"/>
        <v>871.41</v>
      </c>
      <c r="L16" s="15">
        <f t="shared" si="10"/>
        <v>797.34</v>
      </c>
      <c r="M16" s="15">
        <f t="shared" si="10"/>
        <v>871.41</v>
      </c>
      <c r="N16" s="15">
        <f t="shared" si="3"/>
        <v>3778.3700000000003</v>
      </c>
      <c r="O16" s="15">
        <f t="shared" si="3"/>
        <v>4191.72</v>
      </c>
      <c r="P16" s="22">
        <f>N16-'5-6 дневная  неделя'!N15</f>
        <v>74.870000000000346</v>
      </c>
      <c r="Q16" s="22">
        <f>O16-'5-6 дневная  неделя'!O15</f>
        <v>30.730000000000473</v>
      </c>
    </row>
    <row r="17" spans="1:17" ht="45" x14ac:dyDescent="0.25">
      <c r="A17" s="23"/>
      <c r="B17" s="14" t="s">
        <v>40</v>
      </c>
      <c r="C17" s="13" t="s">
        <v>8</v>
      </c>
      <c r="D17" s="15">
        <f>ROUND(D11*0.05,2)</f>
        <v>706.64</v>
      </c>
      <c r="E17" s="15">
        <f t="shared" ref="E17:M17" si="11">ROUND(E11*0.05,2)</f>
        <v>806.29</v>
      </c>
      <c r="F17" s="15">
        <f t="shared" si="11"/>
        <v>701.49</v>
      </c>
      <c r="G17" s="15">
        <f t="shared" si="11"/>
        <v>797.34</v>
      </c>
      <c r="H17" s="15">
        <f t="shared" si="11"/>
        <v>775.56</v>
      </c>
      <c r="I17" s="15">
        <f t="shared" si="11"/>
        <v>845.27</v>
      </c>
      <c r="J17" s="15">
        <f t="shared" si="11"/>
        <v>797.34</v>
      </c>
      <c r="K17" s="15">
        <f t="shared" si="11"/>
        <v>871.41</v>
      </c>
      <c r="L17" s="15">
        <f t="shared" si="11"/>
        <v>797.34</v>
      </c>
      <c r="M17" s="15">
        <f t="shared" si="11"/>
        <v>871.41</v>
      </c>
      <c r="N17" s="15">
        <f t="shared" ref="N17" si="12">D17+F17+H17+J17+L17</f>
        <v>3778.3700000000003</v>
      </c>
      <c r="O17" s="15">
        <f t="shared" ref="O17" si="13">E17+G17+I17+K17+M17</f>
        <v>4191.72</v>
      </c>
      <c r="P17" s="22"/>
      <c r="Q17" s="22"/>
    </row>
    <row r="18" spans="1:17" x14ac:dyDescent="0.25">
      <c r="A18" s="7">
        <v>9</v>
      </c>
      <c r="B18" s="16" t="s">
        <v>12</v>
      </c>
      <c r="C18" s="13" t="s">
        <v>8</v>
      </c>
      <c r="D18" s="15">
        <f>ROUND((D11+D12+D13+D14+D15+D16+D17)*0.05,2)</f>
        <v>1625.26</v>
      </c>
      <c r="E18" s="15">
        <f t="shared" ref="E18:M18" si="14">ROUND((E11+E12+E13+E14+E15+E16+E17)*0.05,2)</f>
        <v>1854.47</v>
      </c>
      <c r="F18" s="15">
        <f t="shared" si="14"/>
        <v>1613.42</v>
      </c>
      <c r="G18" s="15">
        <f t="shared" si="14"/>
        <v>1833.88</v>
      </c>
      <c r="H18" s="15">
        <f t="shared" si="14"/>
        <v>1783.78</v>
      </c>
      <c r="I18" s="15">
        <f t="shared" si="14"/>
        <v>1944.12</v>
      </c>
      <c r="J18" s="15">
        <f t="shared" si="14"/>
        <v>1833.88</v>
      </c>
      <c r="K18" s="15">
        <f t="shared" si="14"/>
        <v>2004.24</v>
      </c>
      <c r="L18" s="15">
        <f t="shared" si="14"/>
        <v>1833.88</v>
      </c>
      <c r="M18" s="15">
        <f t="shared" si="14"/>
        <v>2004.24</v>
      </c>
      <c r="N18" s="15">
        <f t="shared" si="3"/>
        <v>8690.2200000000012</v>
      </c>
      <c r="O18" s="15">
        <f t="shared" si="3"/>
        <v>9640.9500000000007</v>
      </c>
    </row>
    <row r="19" spans="1:17" x14ac:dyDescent="0.25">
      <c r="A19" s="13">
        <v>10</v>
      </c>
      <c r="B19" s="16" t="s">
        <v>13</v>
      </c>
      <c r="C19" s="13" t="s">
        <v>8</v>
      </c>
      <c r="D19" s="13">
        <f>ROUND((D11+D12+D13+D14+D15+D16+D17)*0.01,2)</f>
        <v>325.05</v>
      </c>
      <c r="E19" s="13">
        <f t="shared" ref="E19:M19" si="15">ROUND((E11+E12+E13+E14+E15+E16+E17)*0.01,2)</f>
        <v>370.89</v>
      </c>
      <c r="F19" s="13">
        <f t="shared" si="15"/>
        <v>322.68</v>
      </c>
      <c r="G19" s="13">
        <f t="shared" si="15"/>
        <v>366.78</v>
      </c>
      <c r="H19" s="13">
        <f t="shared" si="15"/>
        <v>356.76</v>
      </c>
      <c r="I19" s="13">
        <f t="shared" si="15"/>
        <v>388.82</v>
      </c>
      <c r="J19" s="13">
        <f t="shared" si="15"/>
        <v>366.78</v>
      </c>
      <c r="K19" s="13">
        <f t="shared" si="15"/>
        <v>400.85</v>
      </c>
      <c r="L19" s="13">
        <f t="shared" si="15"/>
        <v>366.78</v>
      </c>
      <c r="M19" s="13">
        <f t="shared" si="15"/>
        <v>400.85</v>
      </c>
      <c r="N19" s="15">
        <f t="shared" si="3"/>
        <v>1738.05</v>
      </c>
      <c r="O19" s="15">
        <f t="shared" si="3"/>
        <v>1928.19</v>
      </c>
    </row>
    <row r="20" spans="1:17" ht="31.5" customHeight="1" x14ac:dyDescent="0.25">
      <c r="A20" s="7">
        <v>11</v>
      </c>
      <c r="B20" s="14" t="s">
        <v>17</v>
      </c>
      <c r="C20" s="13" t="s">
        <v>8</v>
      </c>
      <c r="D20" s="1">
        <f>ROUND((D11+D12+D13+D14+D15+D16+D17+D18+D19)*0.302,2)</f>
        <v>10405.59</v>
      </c>
      <c r="E20" s="1">
        <f t="shared" ref="E20:M20" si="16">ROUND((E11+E12+E13+E14+E15+E16+E17+E18+E19)*0.302,2)</f>
        <v>11873.04</v>
      </c>
      <c r="F20" s="1">
        <f t="shared" si="16"/>
        <v>10329.74</v>
      </c>
      <c r="G20" s="1">
        <f t="shared" si="16"/>
        <v>11741.26</v>
      </c>
      <c r="H20" s="1">
        <f t="shared" si="16"/>
        <v>11420.46</v>
      </c>
      <c r="I20" s="1">
        <f t="shared" si="16"/>
        <v>12447.02</v>
      </c>
      <c r="J20" s="1">
        <f t="shared" si="16"/>
        <v>11741.26</v>
      </c>
      <c r="K20" s="1">
        <f t="shared" si="16"/>
        <v>12831.97</v>
      </c>
      <c r="L20" s="1">
        <f t="shared" si="16"/>
        <v>11741.26</v>
      </c>
      <c r="M20" s="1">
        <f t="shared" si="16"/>
        <v>12831.97</v>
      </c>
      <c r="N20" s="15">
        <f t="shared" si="3"/>
        <v>55638.310000000005</v>
      </c>
      <c r="O20" s="15">
        <f t="shared" si="3"/>
        <v>61725.260000000009</v>
      </c>
    </row>
    <row r="21" spans="1:17" ht="30" x14ac:dyDescent="0.25">
      <c r="A21" s="13"/>
      <c r="B21" s="14" t="s">
        <v>14</v>
      </c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3"/>
        <v>0</v>
      </c>
      <c r="O21" s="15">
        <f t="shared" si="3"/>
        <v>0</v>
      </c>
    </row>
    <row r="22" spans="1:17" x14ac:dyDescent="0.25">
      <c r="A22" s="13"/>
      <c r="B22" s="17" t="s">
        <v>15</v>
      </c>
      <c r="C22" s="13" t="s">
        <v>8</v>
      </c>
      <c r="D22" s="15">
        <f>D11+D12+D13+D14+D15+D16+D17+D18+D19+D20</f>
        <v>44861.19</v>
      </c>
      <c r="E22" s="15">
        <f t="shared" ref="E22:M22" si="17">E11+E12+E13+E14+E15+E16+E17+E18+E19+E20</f>
        <v>51187.740000000005</v>
      </c>
      <c r="F22" s="15">
        <f t="shared" si="17"/>
        <v>44534.18</v>
      </c>
      <c r="G22" s="15">
        <f t="shared" si="17"/>
        <v>50619.609999999986</v>
      </c>
      <c r="H22" s="15">
        <f t="shared" si="17"/>
        <v>49236.56</v>
      </c>
      <c r="I22" s="15">
        <f t="shared" si="17"/>
        <v>53662.31</v>
      </c>
      <c r="J22" s="15">
        <f t="shared" si="17"/>
        <v>50619.609999999986</v>
      </c>
      <c r="K22" s="15">
        <f t="shared" si="17"/>
        <v>55321.930000000008</v>
      </c>
      <c r="L22" s="15">
        <f t="shared" si="17"/>
        <v>50619.609999999986</v>
      </c>
      <c r="M22" s="15">
        <f t="shared" si="17"/>
        <v>55321.930000000008</v>
      </c>
      <c r="N22" s="15">
        <f t="shared" si="3"/>
        <v>239871.14999999997</v>
      </c>
      <c r="O22" s="15">
        <f t="shared" si="3"/>
        <v>266113.51999999996</v>
      </c>
    </row>
    <row r="23" spans="1:17" x14ac:dyDescent="0.25">
      <c r="A23" s="16"/>
      <c r="B23" s="17" t="s">
        <v>16</v>
      </c>
      <c r="C23" s="13" t="s">
        <v>8</v>
      </c>
      <c r="D23" s="15">
        <f t="shared" ref="D23:M23" si="18">ROUND(D22*12,2)</f>
        <v>538334.28</v>
      </c>
      <c r="E23" s="15">
        <f t="shared" si="18"/>
        <v>614252.88</v>
      </c>
      <c r="F23" s="15">
        <f t="shared" si="18"/>
        <v>534410.16</v>
      </c>
      <c r="G23" s="15">
        <f t="shared" si="18"/>
        <v>607435.31999999995</v>
      </c>
      <c r="H23" s="15">
        <f t="shared" si="18"/>
        <v>590838.72</v>
      </c>
      <c r="I23" s="15">
        <f t="shared" si="18"/>
        <v>643947.72</v>
      </c>
      <c r="J23" s="15">
        <f t="shared" si="18"/>
        <v>607435.31999999995</v>
      </c>
      <c r="K23" s="15">
        <f t="shared" si="18"/>
        <v>663863.16</v>
      </c>
      <c r="L23" s="15">
        <f t="shared" si="18"/>
        <v>607435.31999999995</v>
      </c>
      <c r="M23" s="15">
        <f t="shared" si="18"/>
        <v>663863.16</v>
      </c>
      <c r="N23" s="15">
        <f t="shared" si="3"/>
        <v>2878453.8</v>
      </c>
      <c r="O23" s="15">
        <f t="shared" si="3"/>
        <v>3193362.24</v>
      </c>
      <c r="P23" s="22"/>
    </row>
    <row r="24" spans="1:17" ht="39.75" customHeight="1" x14ac:dyDescent="0.25">
      <c r="A24" s="16"/>
      <c r="B24" s="18" t="s">
        <v>45</v>
      </c>
      <c r="C24" s="2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7" ht="30" x14ac:dyDescent="0.25">
      <c r="A25" s="7">
        <v>1</v>
      </c>
      <c r="B25" s="27" t="s">
        <v>38</v>
      </c>
      <c r="C25" s="10" t="s">
        <v>28</v>
      </c>
      <c r="D25" s="12">
        <v>10</v>
      </c>
      <c r="E25" s="12">
        <v>10</v>
      </c>
      <c r="F25" s="12">
        <v>10</v>
      </c>
      <c r="G25" s="12">
        <v>10</v>
      </c>
      <c r="H25" s="12">
        <v>10</v>
      </c>
      <c r="I25" s="12">
        <v>10</v>
      </c>
      <c r="J25" s="12">
        <v>10</v>
      </c>
      <c r="K25" s="12">
        <v>10</v>
      </c>
      <c r="L25" s="12">
        <v>10</v>
      </c>
      <c r="M25" s="12">
        <v>10</v>
      </c>
      <c r="N25" s="12">
        <f>D25+F25+H25+J25+L25</f>
        <v>50</v>
      </c>
      <c r="O25" s="12">
        <f>E25+G25+I25+K25+M25</f>
        <v>50</v>
      </c>
    </row>
    <row r="26" spans="1:17" ht="45" x14ac:dyDescent="0.25">
      <c r="A26" s="13">
        <v>2</v>
      </c>
      <c r="B26" s="14" t="s">
        <v>5</v>
      </c>
      <c r="C26" s="13" t="s">
        <v>4</v>
      </c>
      <c r="D26" s="15">
        <f t="shared" ref="D26:I26" si="19">ROUND(D25/18,2)</f>
        <v>0.56000000000000005</v>
      </c>
      <c r="E26" s="15">
        <f t="shared" si="19"/>
        <v>0.56000000000000005</v>
      </c>
      <c r="F26" s="15">
        <f t="shared" si="19"/>
        <v>0.56000000000000005</v>
      </c>
      <c r="G26" s="15">
        <f t="shared" si="19"/>
        <v>0.56000000000000005</v>
      </c>
      <c r="H26" s="15">
        <f t="shared" si="19"/>
        <v>0.56000000000000005</v>
      </c>
      <c r="I26" s="15">
        <f t="shared" si="19"/>
        <v>0.56000000000000005</v>
      </c>
      <c r="J26" s="15">
        <f t="shared" ref="J26:M26" si="20">ROUND(J25/18,2)</f>
        <v>0.56000000000000005</v>
      </c>
      <c r="K26" s="15">
        <f t="shared" si="20"/>
        <v>0.56000000000000005</v>
      </c>
      <c r="L26" s="15">
        <f t="shared" si="20"/>
        <v>0.56000000000000005</v>
      </c>
      <c r="M26" s="15">
        <f t="shared" si="20"/>
        <v>0.56000000000000005</v>
      </c>
      <c r="N26" s="15">
        <f>D26+F26+H26+J26+K26</f>
        <v>2.8000000000000003</v>
      </c>
      <c r="O26" s="15">
        <f>E26+G26+I26+K26+L26</f>
        <v>2.8000000000000003</v>
      </c>
    </row>
    <row r="27" spans="1:17" ht="68.25" customHeight="1" x14ac:dyDescent="0.25">
      <c r="A27" s="7">
        <v>3</v>
      </c>
      <c r="B27" s="14" t="s">
        <v>47</v>
      </c>
      <c r="C27" s="13" t="s">
        <v>8</v>
      </c>
      <c r="D27" s="15">
        <f>ROUND(8992*D26*1.0075,2)</f>
        <v>5073.29</v>
      </c>
      <c r="E27" s="15">
        <f t="shared" ref="E27:M27" si="21">ROUND(8992*E26*1.0075,2)</f>
        <v>5073.29</v>
      </c>
      <c r="F27" s="15">
        <f>ROUND(8621*F26*1.0108,2)</f>
        <v>4879.8999999999996</v>
      </c>
      <c r="G27" s="15">
        <f t="shared" ref="G27:M27" si="22">ROUND(8621*G26*1.0108,2)</f>
        <v>4879.8999999999996</v>
      </c>
      <c r="H27" s="15">
        <f t="shared" si="22"/>
        <v>4879.8999999999996</v>
      </c>
      <c r="I27" s="15">
        <f t="shared" si="22"/>
        <v>4879.8999999999996</v>
      </c>
      <c r="J27" s="15">
        <f t="shared" si="22"/>
        <v>4879.8999999999996</v>
      </c>
      <c r="K27" s="15">
        <f t="shared" si="22"/>
        <v>4879.8999999999996</v>
      </c>
      <c r="L27" s="15">
        <f t="shared" si="22"/>
        <v>4879.8999999999996</v>
      </c>
      <c r="M27" s="15">
        <f t="shared" si="22"/>
        <v>4879.8999999999996</v>
      </c>
      <c r="N27" s="15">
        <f>D27+F27+H27+J27+L27</f>
        <v>24592.89</v>
      </c>
      <c r="O27" s="15">
        <f>E27+G27+I27+K27+M27</f>
        <v>24592.89</v>
      </c>
    </row>
    <row r="28" spans="1:17" ht="60" x14ac:dyDescent="0.25">
      <c r="A28" s="13">
        <v>4</v>
      </c>
      <c r="B28" s="14" t="s">
        <v>35</v>
      </c>
      <c r="C28" s="13" t="s">
        <v>8</v>
      </c>
      <c r="D28" s="15">
        <f t="shared" ref="D28:I28" si="23">ROUND(D27*0.3,2)</f>
        <v>1521.99</v>
      </c>
      <c r="E28" s="15">
        <f t="shared" si="23"/>
        <v>1521.99</v>
      </c>
      <c r="F28" s="15">
        <f t="shared" si="23"/>
        <v>1463.97</v>
      </c>
      <c r="G28" s="15">
        <f t="shared" si="23"/>
        <v>1463.97</v>
      </c>
      <c r="H28" s="15">
        <f t="shared" si="23"/>
        <v>1463.97</v>
      </c>
      <c r="I28" s="15">
        <f t="shared" si="23"/>
        <v>1463.97</v>
      </c>
      <c r="J28" s="15">
        <f t="shared" ref="J28:K28" si="24">ROUND(J27*0.3,2)</f>
        <v>1463.97</v>
      </c>
      <c r="K28" s="15">
        <f t="shared" si="24"/>
        <v>1463.97</v>
      </c>
      <c r="L28" s="15">
        <f t="shared" ref="L28:M28" si="25">ROUND(L27*0.3,2)</f>
        <v>1463.97</v>
      </c>
      <c r="M28" s="15">
        <f t="shared" si="25"/>
        <v>1463.97</v>
      </c>
      <c r="N28" s="15">
        <f t="shared" ref="N28:N39" si="26">D28+F28+H28+J28+L28</f>
        <v>7377.8700000000008</v>
      </c>
      <c r="O28" s="15">
        <f t="shared" ref="O28:O39" si="27">E28+G28+I28+K28+M28</f>
        <v>7377.8700000000008</v>
      </c>
    </row>
    <row r="29" spans="1:17" ht="75" x14ac:dyDescent="0.25">
      <c r="A29" s="7">
        <v>5</v>
      </c>
      <c r="B29" s="14" t="s">
        <v>36</v>
      </c>
      <c r="C29" s="13" t="s">
        <v>8</v>
      </c>
      <c r="D29" s="15">
        <f t="shared" ref="D29:I29" si="28">ROUND((D27+D28)*0.3,2)</f>
        <v>1978.58</v>
      </c>
      <c r="E29" s="15">
        <f t="shared" si="28"/>
        <v>1978.58</v>
      </c>
      <c r="F29" s="15">
        <f t="shared" si="28"/>
        <v>1903.16</v>
      </c>
      <c r="G29" s="15">
        <f t="shared" si="28"/>
        <v>1903.16</v>
      </c>
      <c r="H29" s="15">
        <f t="shared" si="28"/>
        <v>1903.16</v>
      </c>
      <c r="I29" s="15">
        <f t="shared" si="28"/>
        <v>1903.16</v>
      </c>
      <c r="J29" s="15">
        <f t="shared" ref="J29:K29" si="29">ROUND((J27+J28)*0.3,2)</f>
        <v>1903.16</v>
      </c>
      <c r="K29" s="15">
        <f t="shared" si="29"/>
        <v>1903.16</v>
      </c>
      <c r="L29" s="15">
        <f t="shared" ref="L29:M29" si="30">ROUND((L27+L28)*0.3,2)</f>
        <v>1903.16</v>
      </c>
      <c r="M29" s="15">
        <f t="shared" si="30"/>
        <v>1903.16</v>
      </c>
      <c r="N29" s="15">
        <f t="shared" si="26"/>
        <v>9591.2199999999993</v>
      </c>
      <c r="O29" s="15">
        <f t="shared" si="27"/>
        <v>9591.2199999999993</v>
      </c>
    </row>
    <row r="30" spans="1:17" ht="60" x14ac:dyDescent="0.25">
      <c r="A30" s="7">
        <v>6</v>
      </c>
      <c r="B30" s="14" t="s">
        <v>37</v>
      </c>
      <c r="C30" s="13" t="s">
        <v>8</v>
      </c>
      <c r="D30" s="15">
        <f t="shared" ref="D30:I30" si="31">ROUND(D27*0.25,2)</f>
        <v>1268.32</v>
      </c>
      <c r="E30" s="15">
        <f t="shared" si="31"/>
        <v>1268.32</v>
      </c>
      <c r="F30" s="15">
        <f t="shared" si="31"/>
        <v>1219.98</v>
      </c>
      <c r="G30" s="15">
        <f t="shared" si="31"/>
        <v>1219.98</v>
      </c>
      <c r="H30" s="15">
        <f t="shared" si="31"/>
        <v>1219.98</v>
      </c>
      <c r="I30" s="15">
        <f t="shared" si="31"/>
        <v>1219.98</v>
      </c>
      <c r="J30" s="15">
        <f t="shared" ref="J30:K30" si="32">ROUND(J27*0.25,2)</f>
        <v>1219.98</v>
      </c>
      <c r="K30" s="15">
        <f t="shared" si="32"/>
        <v>1219.98</v>
      </c>
      <c r="L30" s="15">
        <f t="shared" ref="L30:M30" si="33">ROUND(L27*0.25,2)</f>
        <v>1219.98</v>
      </c>
      <c r="M30" s="15">
        <f t="shared" si="33"/>
        <v>1219.98</v>
      </c>
      <c r="N30" s="15">
        <f t="shared" si="26"/>
        <v>6148.24</v>
      </c>
      <c r="O30" s="15">
        <f t="shared" si="27"/>
        <v>6148.24</v>
      </c>
    </row>
    <row r="31" spans="1:17" ht="45" x14ac:dyDescent="0.25">
      <c r="A31" s="13">
        <v>7</v>
      </c>
      <c r="B31" s="14" t="s">
        <v>11</v>
      </c>
      <c r="C31" s="13" t="s">
        <v>8</v>
      </c>
      <c r="D31" s="15">
        <f t="shared" ref="D31:I31" si="34">ROUND((D27+D28)*0.2,2)</f>
        <v>1319.06</v>
      </c>
      <c r="E31" s="15">
        <f t="shared" si="34"/>
        <v>1319.06</v>
      </c>
      <c r="F31" s="15">
        <f t="shared" si="34"/>
        <v>1268.77</v>
      </c>
      <c r="G31" s="15">
        <f t="shared" si="34"/>
        <v>1268.77</v>
      </c>
      <c r="H31" s="15">
        <f t="shared" si="34"/>
        <v>1268.77</v>
      </c>
      <c r="I31" s="15">
        <f t="shared" si="34"/>
        <v>1268.77</v>
      </c>
      <c r="J31" s="15">
        <f t="shared" ref="J31:K31" si="35">ROUND((J27+J28)*0.2,2)</f>
        <v>1268.77</v>
      </c>
      <c r="K31" s="15">
        <f t="shared" si="35"/>
        <v>1268.77</v>
      </c>
      <c r="L31" s="15">
        <f t="shared" ref="L31:M31" si="36">ROUND((L27+L28)*0.2,2)</f>
        <v>1268.77</v>
      </c>
      <c r="M31" s="15">
        <f t="shared" si="36"/>
        <v>1268.77</v>
      </c>
      <c r="N31" s="15">
        <f t="shared" si="26"/>
        <v>6394.1399999999994</v>
      </c>
      <c r="O31" s="15">
        <f t="shared" si="27"/>
        <v>6394.1399999999994</v>
      </c>
    </row>
    <row r="32" spans="1:17" ht="60" x14ac:dyDescent="0.25">
      <c r="A32" s="7">
        <v>8</v>
      </c>
      <c r="B32" s="14" t="s">
        <v>39</v>
      </c>
      <c r="C32" s="13" t="s">
        <v>8</v>
      </c>
      <c r="D32" s="15">
        <f>ROUND(D27*0.05,2)</f>
        <v>253.66</v>
      </c>
      <c r="E32" s="15">
        <f t="shared" ref="E32:M32" si="37">ROUND(E27*0.05,2)</f>
        <v>253.66</v>
      </c>
      <c r="F32" s="15">
        <f t="shared" si="37"/>
        <v>244</v>
      </c>
      <c r="G32" s="15">
        <f t="shared" si="37"/>
        <v>244</v>
      </c>
      <c r="H32" s="15">
        <f t="shared" si="37"/>
        <v>244</v>
      </c>
      <c r="I32" s="15">
        <f t="shared" si="37"/>
        <v>244</v>
      </c>
      <c r="J32" s="15">
        <f t="shared" si="37"/>
        <v>244</v>
      </c>
      <c r="K32" s="15">
        <f t="shared" si="37"/>
        <v>244</v>
      </c>
      <c r="L32" s="15">
        <f t="shared" si="37"/>
        <v>244</v>
      </c>
      <c r="M32" s="15">
        <f t="shared" si="37"/>
        <v>244</v>
      </c>
      <c r="N32" s="15">
        <f t="shared" si="26"/>
        <v>1229.6599999999999</v>
      </c>
      <c r="O32" s="15">
        <f t="shared" si="27"/>
        <v>1229.6599999999999</v>
      </c>
    </row>
    <row r="33" spans="1:15" ht="45" x14ac:dyDescent="0.25">
      <c r="A33" s="7"/>
      <c r="B33" s="14" t="s">
        <v>40</v>
      </c>
      <c r="C33" s="13" t="s">
        <v>8</v>
      </c>
      <c r="D33" s="15">
        <f>ROUND(D27*0.05,2)</f>
        <v>253.66</v>
      </c>
      <c r="E33" s="15">
        <f t="shared" ref="E33:M33" si="38">ROUND(E27*0.05,2)</f>
        <v>253.66</v>
      </c>
      <c r="F33" s="15">
        <f t="shared" si="38"/>
        <v>244</v>
      </c>
      <c r="G33" s="15">
        <f t="shared" si="38"/>
        <v>244</v>
      </c>
      <c r="H33" s="15">
        <f t="shared" si="38"/>
        <v>244</v>
      </c>
      <c r="I33" s="15">
        <f t="shared" si="38"/>
        <v>244</v>
      </c>
      <c r="J33" s="15">
        <f t="shared" si="38"/>
        <v>244</v>
      </c>
      <c r="K33" s="15">
        <f t="shared" si="38"/>
        <v>244</v>
      </c>
      <c r="L33" s="15">
        <f t="shared" si="38"/>
        <v>244</v>
      </c>
      <c r="M33" s="15">
        <f t="shared" si="38"/>
        <v>244</v>
      </c>
      <c r="N33" s="15">
        <f t="shared" si="26"/>
        <v>1229.6599999999999</v>
      </c>
      <c r="O33" s="15">
        <f t="shared" si="27"/>
        <v>1229.6599999999999</v>
      </c>
    </row>
    <row r="34" spans="1:15" x14ac:dyDescent="0.25">
      <c r="A34" s="13">
        <v>9</v>
      </c>
      <c r="B34" s="16" t="s">
        <v>12</v>
      </c>
      <c r="C34" s="13" t="s">
        <v>8</v>
      </c>
      <c r="D34" s="15">
        <f>ROUND((D27+D28+D29+D30+D31+D32+D33)*0.05,2)</f>
        <v>583.42999999999995</v>
      </c>
      <c r="E34" s="15">
        <f t="shared" ref="E34:K34" si="39">ROUND((E27+E28+E29+E30+E31+E32+E33)*0.05,2)</f>
        <v>583.42999999999995</v>
      </c>
      <c r="F34" s="15">
        <f t="shared" si="39"/>
        <v>561.19000000000005</v>
      </c>
      <c r="G34" s="15">
        <f t="shared" si="39"/>
        <v>561.19000000000005</v>
      </c>
      <c r="H34" s="15">
        <f t="shared" si="39"/>
        <v>561.19000000000005</v>
      </c>
      <c r="I34" s="15">
        <f t="shared" si="39"/>
        <v>561.19000000000005</v>
      </c>
      <c r="J34" s="15">
        <f t="shared" si="39"/>
        <v>561.19000000000005</v>
      </c>
      <c r="K34" s="15">
        <f t="shared" si="39"/>
        <v>561.19000000000005</v>
      </c>
      <c r="L34" s="15">
        <f t="shared" ref="L34:M34" si="40">ROUND((L27+L28+L29+L30+L31+L32+L33)*0.05,2)</f>
        <v>561.19000000000005</v>
      </c>
      <c r="M34" s="15">
        <f t="shared" si="40"/>
        <v>561.19000000000005</v>
      </c>
      <c r="N34" s="15">
        <f t="shared" si="26"/>
        <v>2828.19</v>
      </c>
      <c r="O34" s="15">
        <f t="shared" si="27"/>
        <v>2828.19</v>
      </c>
    </row>
    <row r="35" spans="1:15" x14ac:dyDescent="0.25">
      <c r="A35" s="7">
        <v>10</v>
      </c>
      <c r="B35" s="16" t="s">
        <v>13</v>
      </c>
      <c r="C35" s="13" t="s">
        <v>8</v>
      </c>
      <c r="D35" s="15">
        <f>ROUND((D27+D28+D29+D30+D31+D32+D33)*0.01,2)</f>
        <v>116.69</v>
      </c>
      <c r="E35" s="15">
        <f t="shared" ref="E35:K35" si="41">ROUND((E27+E28+E29+E30+E31+E32+E33)*0.01,2)</f>
        <v>116.69</v>
      </c>
      <c r="F35" s="15">
        <f t="shared" si="41"/>
        <v>112.24</v>
      </c>
      <c r="G35" s="15">
        <f t="shared" si="41"/>
        <v>112.24</v>
      </c>
      <c r="H35" s="15">
        <f t="shared" si="41"/>
        <v>112.24</v>
      </c>
      <c r="I35" s="15">
        <f t="shared" si="41"/>
        <v>112.24</v>
      </c>
      <c r="J35" s="15">
        <f t="shared" si="41"/>
        <v>112.24</v>
      </c>
      <c r="K35" s="15">
        <f t="shared" si="41"/>
        <v>112.24</v>
      </c>
      <c r="L35" s="15">
        <f t="shared" ref="L35:M35" si="42">ROUND((L27+L28+L29+L30+L31+L32+L33)*0.01,2)</f>
        <v>112.24</v>
      </c>
      <c r="M35" s="15">
        <f t="shared" si="42"/>
        <v>112.24</v>
      </c>
      <c r="N35" s="15">
        <f t="shared" si="26"/>
        <v>565.65</v>
      </c>
      <c r="O35" s="15">
        <f t="shared" si="27"/>
        <v>565.65</v>
      </c>
    </row>
    <row r="36" spans="1:15" ht="45" x14ac:dyDescent="0.25">
      <c r="A36" s="13">
        <v>11</v>
      </c>
      <c r="B36" s="14" t="s">
        <v>17</v>
      </c>
      <c r="C36" s="13" t="s">
        <v>8</v>
      </c>
      <c r="D36" s="1">
        <f>ROUND((D27+D28+D29+D30+D31+D32+D33+D34+D35)*0.302,2)</f>
        <v>3735.34</v>
      </c>
      <c r="E36" s="1">
        <f t="shared" ref="E36:K36" si="43">ROUND((E27+E28+E29+E30+E31+E32+E33+E34+E35)*0.302,2)</f>
        <v>3735.34</v>
      </c>
      <c r="F36" s="1">
        <f t="shared" si="43"/>
        <v>3592.96</v>
      </c>
      <c r="G36" s="1">
        <f t="shared" si="43"/>
        <v>3592.96</v>
      </c>
      <c r="H36" s="1">
        <f t="shared" si="43"/>
        <v>3592.96</v>
      </c>
      <c r="I36" s="1">
        <f t="shared" si="43"/>
        <v>3592.96</v>
      </c>
      <c r="J36" s="1">
        <f t="shared" si="43"/>
        <v>3592.96</v>
      </c>
      <c r="K36" s="1">
        <f t="shared" si="43"/>
        <v>3592.96</v>
      </c>
      <c r="L36" s="1">
        <f t="shared" ref="L36:M36" si="44">ROUND((L27+L28+L29+L30+L31+L32+L33+L34+L35)*0.302,2)</f>
        <v>3592.96</v>
      </c>
      <c r="M36" s="1">
        <f t="shared" si="44"/>
        <v>3592.96</v>
      </c>
      <c r="N36" s="15">
        <f t="shared" si="26"/>
        <v>18107.18</v>
      </c>
      <c r="O36" s="15">
        <f t="shared" si="27"/>
        <v>18107.18</v>
      </c>
    </row>
    <row r="37" spans="1:15" ht="60" x14ac:dyDescent="0.25">
      <c r="A37" s="7">
        <v>12</v>
      </c>
      <c r="B37" s="14" t="s">
        <v>44</v>
      </c>
      <c r="C37" s="13" t="s">
        <v>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26"/>
        <v>0</v>
      </c>
      <c r="O37" s="15">
        <f t="shared" si="27"/>
        <v>0</v>
      </c>
    </row>
    <row r="38" spans="1:15" x14ac:dyDescent="0.25">
      <c r="A38" s="16"/>
      <c r="B38" s="17" t="s">
        <v>15</v>
      </c>
      <c r="C38" s="13" t="s">
        <v>8</v>
      </c>
      <c r="D38" s="15">
        <f>D27+D28+D29+D30+D31+D32+D34+D35+D36+D33</f>
        <v>16104.02</v>
      </c>
      <c r="E38" s="15">
        <f t="shared" ref="E38:K38" si="45">E27+E28+E29+E30+E31+E32+E34+E35+E36+E33</f>
        <v>16104.02</v>
      </c>
      <c r="F38" s="15">
        <f t="shared" si="45"/>
        <v>15490.170000000002</v>
      </c>
      <c r="G38" s="15">
        <f t="shared" si="45"/>
        <v>15490.170000000002</v>
      </c>
      <c r="H38" s="15">
        <f t="shared" si="45"/>
        <v>15490.170000000002</v>
      </c>
      <c r="I38" s="15">
        <f t="shared" si="45"/>
        <v>15490.170000000002</v>
      </c>
      <c r="J38" s="15">
        <f t="shared" si="45"/>
        <v>15490.170000000002</v>
      </c>
      <c r="K38" s="15">
        <f t="shared" si="45"/>
        <v>15490.170000000002</v>
      </c>
      <c r="L38" s="15">
        <f t="shared" ref="L38:M38" si="46">L27+L28+L29+L30+L31+L32+L34+L35+L36+L33</f>
        <v>15490.170000000002</v>
      </c>
      <c r="M38" s="15">
        <f t="shared" si="46"/>
        <v>15490.170000000002</v>
      </c>
      <c r="N38" s="15">
        <f t="shared" si="26"/>
        <v>78064.7</v>
      </c>
      <c r="O38" s="15">
        <f t="shared" si="27"/>
        <v>78064.7</v>
      </c>
    </row>
    <row r="39" spans="1:15" x14ac:dyDescent="0.25">
      <c r="A39" s="16"/>
      <c r="B39" s="17" t="s">
        <v>16</v>
      </c>
      <c r="C39" s="13" t="s">
        <v>8</v>
      </c>
      <c r="D39" s="15">
        <f t="shared" ref="D39:I39" si="47">ROUND(D38*12,2)</f>
        <v>193248.24</v>
      </c>
      <c r="E39" s="15">
        <f t="shared" si="47"/>
        <v>193248.24</v>
      </c>
      <c r="F39" s="15">
        <f t="shared" si="47"/>
        <v>185882.04</v>
      </c>
      <c r="G39" s="15">
        <f t="shared" si="47"/>
        <v>185882.04</v>
      </c>
      <c r="H39" s="15">
        <f t="shared" si="47"/>
        <v>185882.04</v>
      </c>
      <c r="I39" s="15">
        <f t="shared" si="47"/>
        <v>185882.04</v>
      </c>
      <c r="J39" s="15">
        <f t="shared" ref="J39:K39" si="48">ROUND(J38*12,2)</f>
        <v>185882.04</v>
      </c>
      <c r="K39" s="15">
        <f t="shared" si="48"/>
        <v>185882.04</v>
      </c>
      <c r="L39" s="15">
        <f t="shared" ref="L39:M39" si="49">ROUND(L38*12,2)</f>
        <v>185882.04</v>
      </c>
      <c r="M39" s="15">
        <f t="shared" si="49"/>
        <v>185882.04</v>
      </c>
      <c r="N39" s="15">
        <f t="shared" si="26"/>
        <v>936776.40000000014</v>
      </c>
      <c r="O39" s="15">
        <f t="shared" si="27"/>
        <v>936776.40000000014</v>
      </c>
    </row>
    <row r="40" spans="1:15" ht="19.5" customHeight="1" x14ac:dyDescent="0.25">
      <c r="A40" s="16"/>
      <c r="B40" s="44" t="s">
        <v>18</v>
      </c>
      <c r="C40" s="4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5">
      <c r="A41" s="16"/>
      <c r="B41" s="14" t="s">
        <v>41</v>
      </c>
      <c r="C41" s="13" t="s">
        <v>8</v>
      </c>
      <c r="D41" s="15">
        <f>ROUND(D23*0.106,2)</f>
        <v>57063.43</v>
      </c>
      <c r="E41" s="15">
        <f t="shared" ref="E41:M41" si="50">ROUND(E23*0.106,2)</f>
        <v>65110.81</v>
      </c>
      <c r="F41" s="15">
        <f t="shared" si="50"/>
        <v>56647.48</v>
      </c>
      <c r="G41" s="15">
        <f t="shared" si="50"/>
        <v>64388.14</v>
      </c>
      <c r="H41" s="15">
        <f t="shared" si="50"/>
        <v>62628.9</v>
      </c>
      <c r="I41" s="15">
        <f t="shared" si="50"/>
        <v>68258.460000000006</v>
      </c>
      <c r="J41" s="15">
        <f t="shared" si="50"/>
        <v>64388.14</v>
      </c>
      <c r="K41" s="15">
        <f t="shared" si="50"/>
        <v>70369.490000000005</v>
      </c>
      <c r="L41" s="15">
        <f t="shared" si="50"/>
        <v>64388.14</v>
      </c>
      <c r="M41" s="15">
        <f t="shared" si="50"/>
        <v>70369.490000000005</v>
      </c>
      <c r="N41" s="15">
        <f t="shared" ref="N41:O41" si="51">D41+F41+H41+J41+L41</f>
        <v>305116.09000000003</v>
      </c>
      <c r="O41" s="15">
        <f t="shared" si="51"/>
        <v>338496.39</v>
      </c>
    </row>
    <row r="42" spans="1:15" ht="66" customHeight="1" x14ac:dyDescent="0.25">
      <c r="A42" s="16"/>
      <c r="B42" s="29" t="s">
        <v>20</v>
      </c>
      <c r="C42" s="3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45" customHeight="1" x14ac:dyDescent="0.25">
      <c r="A43" s="16"/>
      <c r="B43" s="14" t="s">
        <v>42</v>
      </c>
      <c r="C43" s="13" t="s">
        <v>8</v>
      </c>
      <c r="D43" s="15">
        <f>ROUND(0.066*D23,2)</f>
        <v>35530.06</v>
      </c>
      <c r="E43" s="15">
        <f t="shared" ref="E43:M43" si="52">ROUND(0.066*E23,2)</f>
        <v>40540.69</v>
      </c>
      <c r="F43" s="15">
        <f t="shared" si="52"/>
        <v>35271.07</v>
      </c>
      <c r="G43" s="15">
        <f t="shared" si="52"/>
        <v>40090.730000000003</v>
      </c>
      <c r="H43" s="15">
        <f t="shared" si="52"/>
        <v>38995.360000000001</v>
      </c>
      <c r="I43" s="15">
        <f t="shared" si="52"/>
        <v>42500.55</v>
      </c>
      <c r="J43" s="15">
        <f t="shared" si="52"/>
        <v>40090.730000000003</v>
      </c>
      <c r="K43" s="15">
        <f t="shared" si="52"/>
        <v>43814.97</v>
      </c>
      <c r="L43" s="15">
        <f t="shared" si="52"/>
        <v>40090.730000000003</v>
      </c>
      <c r="M43" s="15">
        <f t="shared" si="52"/>
        <v>43814.97</v>
      </c>
      <c r="N43" s="15">
        <f t="shared" ref="N43:O43" si="53">D43+F43+H43+J43+L43</f>
        <v>189977.95</v>
      </c>
      <c r="O43" s="15">
        <f t="shared" si="53"/>
        <v>210761.91</v>
      </c>
    </row>
    <row r="44" spans="1:15" ht="66.75" customHeight="1" x14ac:dyDescent="0.25">
      <c r="A44" s="16"/>
      <c r="B44" s="29" t="s">
        <v>19</v>
      </c>
      <c r="C44" s="30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x14ac:dyDescent="0.25">
      <c r="A45" s="16"/>
      <c r="B45" s="14" t="s">
        <v>43</v>
      </c>
      <c r="C45" s="13" t="s">
        <v>8</v>
      </c>
      <c r="D45" s="15">
        <f>ROUND(0.168*D23,2)</f>
        <v>90440.16</v>
      </c>
      <c r="E45" s="15">
        <f t="shared" ref="E45:M45" si="54">ROUND(0.168*E23,2)</f>
        <v>103194.48</v>
      </c>
      <c r="F45" s="15">
        <f t="shared" si="54"/>
        <v>89780.91</v>
      </c>
      <c r="G45" s="15">
        <f t="shared" si="54"/>
        <v>102049.13</v>
      </c>
      <c r="H45" s="15">
        <f t="shared" si="54"/>
        <v>99260.9</v>
      </c>
      <c r="I45" s="15">
        <f t="shared" si="54"/>
        <v>108183.22</v>
      </c>
      <c r="J45" s="15">
        <f t="shared" si="54"/>
        <v>102049.13</v>
      </c>
      <c r="K45" s="15">
        <f t="shared" si="54"/>
        <v>111529.01</v>
      </c>
      <c r="L45" s="15">
        <f t="shared" si="54"/>
        <v>102049.13</v>
      </c>
      <c r="M45" s="15">
        <f t="shared" si="54"/>
        <v>111529.01</v>
      </c>
      <c r="N45" s="15">
        <f t="shared" ref="N45:O45" si="55">D45+F45+H45+J45+L45</f>
        <v>483580.23</v>
      </c>
      <c r="O45" s="15">
        <f t="shared" si="55"/>
        <v>536484.85</v>
      </c>
    </row>
    <row r="46" spans="1:15" ht="68.25" customHeight="1" x14ac:dyDescent="0.25">
      <c r="A46" s="16"/>
      <c r="B46" s="29" t="s">
        <v>21</v>
      </c>
      <c r="C46" s="3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x14ac:dyDescent="0.25">
      <c r="A47" s="16"/>
      <c r="B47" s="25"/>
      <c r="C47" s="13" t="s">
        <v>8</v>
      </c>
      <c r="D47" s="15">
        <f>D23+D41+D43+D45+D39</f>
        <v>914616.17</v>
      </c>
      <c r="E47" s="15">
        <f t="shared" ref="E47:M47" si="56">E23+E41+E43+E45+E39</f>
        <v>1016347.0999999999</v>
      </c>
      <c r="F47" s="15">
        <f t="shared" si="56"/>
        <v>901991.66</v>
      </c>
      <c r="G47" s="15">
        <f t="shared" si="56"/>
        <v>999845.36</v>
      </c>
      <c r="H47" s="15">
        <f t="shared" si="56"/>
        <v>977605.92</v>
      </c>
      <c r="I47" s="15">
        <f t="shared" si="56"/>
        <v>1048771.99</v>
      </c>
      <c r="J47" s="15">
        <f t="shared" si="56"/>
        <v>999845.36</v>
      </c>
      <c r="K47" s="15">
        <f t="shared" si="56"/>
        <v>1075458.67</v>
      </c>
      <c r="L47" s="15">
        <f t="shared" si="56"/>
        <v>999845.36</v>
      </c>
      <c r="M47" s="15">
        <f t="shared" si="56"/>
        <v>1075458.67</v>
      </c>
      <c r="N47" s="15">
        <f t="shared" ref="N47" si="57">D47+F47+H47+J47+L47</f>
        <v>4793904.47</v>
      </c>
      <c r="O47" s="15">
        <f>E47+G47+I47+K47+M47</f>
        <v>5215881.79</v>
      </c>
    </row>
    <row r="48" spans="1:15" ht="39.75" customHeight="1" x14ac:dyDescent="0.25">
      <c r="A48" s="16"/>
      <c r="B48" s="29" t="s">
        <v>29</v>
      </c>
      <c r="C48" s="30"/>
      <c r="D48" s="12">
        <v>25</v>
      </c>
      <c r="E48" s="12">
        <v>25</v>
      </c>
      <c r="F48" s="12">
        <v>25</v>
      </c>
      <c r="G48" s="12">
        <v>25</v>
      </c>
      <c r="H48" s="12">
        <v>25</v>
      </c>
      <c r="I48" s="12">
        <v>25</v>
      </c>
      <c r="J48" s="12">
        <v>25</v>
      </c>
      <c r="K48" s="12">
        <v>25</v>
      </c>
      <c r="L48" s="12">
        <v>25</v>
      </c>
      <c r="M48" s="12">
        <v>25</v>
      </c>
      <c r="N48" s="12">
        <v>25</v>
      </c>
      <c r="O48" s="12">
        <v>25</v>
      </c>
    </row>
    <row r="49" spans="1:15" ht="33.75" customHeight="1" x14ac:dyDescent="0.25">
      <c r="A49" s="16"/>
      <c r="B49" s="29" t="s">
        <v>30</v>
      </c>
      <c r="C49" s="30"/>
      <c r="D49" s="12">
        <f>ROUND(D47/D48,0)</f>
        <v>36585</v>
      </c>
      <c r="E49" s="12">
        <f t="shared" ref="E49:M49" si="58">ROUND(E47/E48,0)</f>
        <v>40654</v>
      </c>
      <c r="F49" s="12">
        <f t="shared" si="58"/>
        <v>36080</v>
      </c>
      <c r="G49" s="12">
        <f t="shared" si="58"/>
        <v>39994</v>
      </c>
      <c r="H49" s="12">
        <f t="shared" si="58"/>
        <v>39104</v>
      </c>
      <c r="I49" s="12">
        <f t="shared" si="58"/>
        <v>41951</v>
      </c>
      <c r="J49" s="12">
        <f t="shared" si="58"/>
        <v>39994</v>
      </c>
      <c r="K49" s="12">
        <f t="shared" si="58"/>
        <v>43018</v>
      </c>
      <c r="L49" s="12">
        <f t="shared" si="58"/>
        <v>39994</v>
      </c>
      <c r="M49" s="12">
        <f t="shared" si="58"/>
        <v>43018</v>
      </c>
      <c r="N49" s="12">
        <f>ROUND((D49+F49+H49+J49+L49)/5,0)</f>
        <v>38351</v>
      </c>
      <c r="O49" s="12">
        <f>ROUND((E49+G49+I49+K49+M49)/5,0)</f>
        <v>41727</v>
      </c>
    </row>
    <row r="50" spans="1:15" ht="67.5" customHeight="1" x14ac:dyDescent="0.25">
      <c r="A50" s="16"/>
      <c r="B50" s="29" t="s">
        <v>31</v>
      </c>
      <c r="C50" s="30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2">
        <f>'5-6 дневная  неделя'!N48</f>
        <v>33585</v>
      </c>
      <c r="O50" s="12">
        <f>N50</f>
        <v>33585</v>
      </c>
    </row>
    <row r="51" spans="1:15" ht="123.75" customHeight="1" x14ac:dyDescent="0.25">
      <c r="A51" s="16"/>
      <c r="B51" s="32" t="s">
        <v>46</v>
      </c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0">
        <f>ROUND(N49/N50,3)</f>
        <v>1.1419999999999999</v>
      </c>
      <c r="O51" s="20">
        <f>ROUND(O49/O50,3)</f>
        <v>1.242</v>
      </c>
    </row>
    <row r="52" spans="1:15" ht="126.75" customHeight="1" x14ac:dyDescent="0.25">
      <c r="A52" s="16"/>
      <c r="B52" s="29" t="s">
        <v>49</v>
      </c>
      <c r="C52" s="30"/>
      <c r="D52" s="12">
        <v>4145</v>
      </c>
      <c r="E52" s="12">
        <v>4145</v>
      </c>
      <c r="F52" s="12">
        <v>4145</v>
      </c>
      <c r="G52" s="12">
        <v>4145</v>
      </c>
      <c r="H52" s="12">
        <v>4145</v>
      </c>
      <c r="I52" s="12">
        <v>4145</v>
      </c>
      <c r="J52" s="12">
        <v>4145</v>
      </c>
      <c r="K52" s="12">
        <v>4145</v>
      </c>
      <c r="L52" s="12">
        <v>4145</v>
      </c>
      <c r="M52" s="12">
        <v>4145</v>
      </c>
      <c r="N52" s="12">
        <v>4145</v>
      </c>
      <c r="O52" s="12">
        <v>4145</v>
      </c>
    </row>
    <row r="53" spans="1:15" ht="52.5" customHeight="1" x14ac:dyDescent="0.25">
      <c r="A53" s="16"/>
      <c r="B53" s="29" t="s">
        <v>32</v>
      </c>
      <c r="C53" s="30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2">
        <f>N50+N52</f>
        <v>37730</v>
      </c>
      <c r="O53" s="12">
        <f>O50+O52</f>
        <v>37730</v>
      </c>
    </row>
    <row r="54" spans="1:15" ht="55.5" customHeight="1" x14ac:dyDescent="0.25">
      <c r="A54" s="16"/>
      <c r="B54" s="29" t="s">
        <v>50</v>
      </c>
      <c r="C54" s="30"/>
      <c r="D54" s="16"/>
      <c r="E54" s="16"/>
      <c r="F54" s="16"/>
      <c r="G54" s="16"/>
      <c r="H54" s="16"/>
      <c r="I54" s="16"/>
      <c r="J54" s="16"/>
      <c r="K54" s="12"/>
      <c r="L54" s="12"/>
      <c r="M54" s="16"/>
      <c r="N54" s="12">
        <f>N49+N52</f>
        <v>42496</v>
      </c>
      <c r="O54" s="12">
        <f>O49+O52</f>
        <v>45872</v>
      </c>
    </row>
  </sheetData>
  <mergeCells count="23">
    <mergeCell ref="B42:C42"/>
    <mergeCell ref="B44:C44"/>
    <mergeCell ref="J6:K6"/>
    <mergeCell ref="L6:M6"/>
    <mergeCell ref="N6:O6"/>
    <mergeCell ref="B8:C8"/>
    <mergeCell ref="B40:C40"/>
    <mergeCell ref="B54:C54"/>
    <mergeCell ref="A2:O2"/>
    <mergeCell ref="B53:C53"/>
    <mergeCell ref="B48:C48"/>
    <mergeCell ref="B49:C49"/>
    <mergeCell ref="B50:C50"/>
    <mergeCell ref="B51:C51"/>
    <mergeCell ref="B52:C52"/>
    <mergeCell ref="B46:C46"/>
    <mergeCell ref="A5:A7"/>
    <mergeCell ref="B5:B7"/>
    <mergeCell ref="C5:C7"/>
    <mergeCell ref="D5:M5"/>
    <mergeCell ref="D6:E6"/>
    <mergeCell ref="F6:G6"/>
    <mergeCell ref="H6:I6"/>
  </mergeCells>
  <printOptions horizontalCentered="1"/>
  <pageMargins left="0.39370078740157483" right="0.19685039370078741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2021-01-31T14:37:26Z</dcterms:modified>
</cp:coreProperties>
</file>