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45" windowWidth="15120" windowHeight="7770" activeTab="1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неделя'!$5:$7</definedName>
    <definedName name="_xlnm.Print_Titles" localSheetId="1">'5-6 дневная  с селом'!$A:$B,'5-6 дневная  с селом'!$5:$7</definedName>
    <definedName name="_xlnm.Print_Area" localSheetId="1">'5-6 дневная  с селом'!$A$1:$O$53</definedName>
  </definedNames>
  <calcPr calcId="145621"/>
</workbook>
</file>

<file path=xl/calcChain.xml><?xml version="1.0" encoding="utf-8"?>
<calcChain xmlns="http://schemas.openxmlformats.org/spreadsheetml/2006/main">
  <c r="O53" i="6" l="1"/>
  <c r="N53" i="6"/>
  <c r="O51" i="1"/>
  <c r="N51" i="1"/>
  <c r="N17" i="6" l="1"/>
  <c r="O17" i="6"/>
  <c r="J26" i="6" l="1"/>
  <c r="J27" i="6" s="1"/>
  <c r="J32" i="6" s="1"/>
  <c r="K26" i="6"/>
  <c r="K27" i="6" s="1"/>
  <c r="K32" i="6" s="1"/>
  <c r="O25" i="6"/>
  <c r="N25" i="6"/>
  <c r="G11" i="6"/>
  <c r="G16" i="6" s="1"/>
  <c r="H11" i="6"/>
  <c r="H16" i="6" s="1"/>
  <c r="I11" i="6"/>
  <c r="I16" i="6" s="1"/>
  <c r="J11" i="6"/>
  <c r="J16" i="6" s="1"/>
  <c r="K11" i="6"/>
  <c r="K16" i="6" s="1"/>
  <c r="L11" i="6"/>
  <c r="L16" i="6" s="1"/>
  <c r="M11" i="6"/>
  <c r="M16" i="6" s="1"/>
  <c r="N35" i="1"/>
  <c r="O35" i="1"/>
  <c r="O24" i="1"/>
  <c r="N24" i="1"/>
  <c r="J25" i="1"/>
  <c r="K25" i="1"/>
  <c r="K28" i="6" l="1"/>
  <c r="K30" i="6"/>
  <c r="K31" i="6"/>
  <c r="O33" i="6"/>
  <c r="K29" i="6"/>
  <c r="K34" i="6" s="1"/>
  <c r="J28" i="6"/>
  <c r="J30" i="6"/>
  <c r="K26" i="1"/>
  <c r="K30" i="1" s="1"/>
  <c r="J26" i="1"/>
  <c r="J30" i="1" s="1"/>
  <c r="N33" i="6"/>
  <c r="I26" i="6"/>
  <c r="I27" i="6" s="1"/>
  <c r="H26" i="6"/>
  <c r="H27" i="6" s="1"/>
  <c r="G26" i="6"/>
  <c r="G27" i="6" s="1"/>
  <c r="F26" i="6"/>
  <c r="F27" i="6" s="1"/>
  <c r="E26" i="6"/>
  <c r="D26" i="6"/>
  <c r="E27" i="6" l="1"/>
  <c r="O26" i="6"/>
  <c r="G32" i="6"/>
  <c r="I32" i="6"/>
  <c r="D27" i="6"/>
  <c r="N26" i="6"/>
  <c r="F32" i="6"/>
  <c r="H32" i="6"/>
  <c r="K35" i="6"/>
  <c r="J31" i="6"/>
  <c r="J29" i="6"/>
  <c r="J34" i="6" s="1"/>
  <c r="K27" i="1"/>
  <c r="O31" i="1"/>
  <c r="J27" i="1"/>
  <c r="J29" i="1"/>
  <c r="N31" i="1"/>
  <c r="E30" i="6"/>
  <c r="G30" i="6"/>
  <c r="G28" i="6"/>
  <c r="I30" i="6"/>
  <c r="I28" i="6"/>
  <c r="D30" i="6"/>
  <c r="F30" i="6"/>
  <c r="F28" i="6"/>
  <c r="H30" i="6"/>
  <c r="H28" i="6"/>
  <c r="H31" i="6" s="1"/>
  <c r="I25" i="1"/>
  <c r="I26" i="1" s="1"/>
  <c r="H25" i="1"/>
  <c r="H26" i="1" s="1"/>
  <c r="G25" i="1"/>
  <c r="G26" i="1" s="1"/>
  <c r="F25" i="1"/>
  <c r="F26" i="1" s="1"/>
  <c r="E25" i="1"/>
  <c r="O25" i="1" s="1"/>
  <c r="D25" i="1"/>
  <c r="E10" i="6"/>
  <c r="E11" i="6" s="1"/>
  <c r="F10" i="6"/>
  <c r="F11" i="6" s="1"/>
  <c r="D10" i="6"/>
  <c r="D11" i="6" s="1"/>
  <c r="E10" i="1"/>
  <c r="E11" i="1" s="1"/>
  <c r="E15" i="1" s="1"/>
  <c r="F10" i="1"/>
  <c r="F11" i="1" s="1"/>
  <c r="F15" i="1" s="1"/>
  <c r="G10" i="1"/>
  <c r="G11" i="1" s="1"/>
  <c r="G15" i="1" s="1"/>
  <c r="H10" i="1"/>
  <c r="H11" i="1" s="1"/>
  <c r="H15" i="1" s="1"/>
  <c r="I10" i="1"/>
  <c r="I11" i="1" s="1"/>
  <c r="I15" i="1" s="1"/>
  <c r="J10" i="1"/>
  <c r="J11" i="1" s="1"/>
  <c r="J15" i="1" s="1"/>
  <c r="K10" i="1"/>
  <c r="K11" i="1" s="1"/>
  <c r="K15" i="1" s="1"/>
  <c r="L10" i="1"/>
  <c r="L11" i="1" s="1"/>
  <c r="L15" i="1" s="1"/>
  <c r="M10" i="1"/>
  <c r="M11" i="1" s="1"/>
  <c r="M15" i="1" s="1"/>
  <c r="D10" i="1"/>
  <c r="D11" i="1" s="1"/>
  <c r="D15" i="1" s="1"/>
  <c r="O9" i="6"/>
  <c r="N9" i="6"/>
  <c r="D16" i="6" l="1"/>
  <c r="E16" i="6"/>
  <c r="D32" i="6"/>
  <c r="N27" i="6"/>
  <c r="E32" i="6"/>
  <c r="O27" i="6"/>
  <c r="F16" i="6"/>
  <c r="D28" i="6"/>
  <c r="D35" i="6" s="1"/>
  <c r="E28" i="6"/>
  <c r="N25" i="1"/>
  <c r="D26" i="1"/>
  <c r="F30" i="1"/>
  <c r="H30" i="1"/>
  <c r="G30" i="1"/>
  <c r="I30" i="1"/>
  <c r="J28" i="1"/>
  <c r="J33" i="1" s="1"/>
  <c r="K36" i="6"/>
  <c r="K38" i="6" s="1"/>
  <c r="K39" i="6" s="1"/>
  <c r="J35" i="6"/>
  <c r="J36" i="6" s="1"/>
  <c r="K28" i="1"/>
  <c r="K29" i="1"/>
  <c r="N30" i="6"/>
  <c r="O30" i="6"/>
  <c r="N28" i="6"/>
  <c r="N32" i="6"/>
  <c r="O32" i="6"/>
  <c r="O16" i="1"/>
  <c r="E26" i="1"/>
  <c r="N10" i="6"/>
  <c r="H29" i="6"/>
  <c r="D29" i="6"/>
  <c r="D31" i="6"/>
  <c r="D34" i="6" s="1"/>
  <c r="G29" i="6"/>
  <c r="G31" i="6"/>
  <c r="F29" i="6"/>
  <c r="F31" i="6"/>
  <c r="N31" i="6" s="1"/>
  <c r="I29" i="6"/>
  <c r="I31" i="6"/>
  <c r="I34" i="6" s="1"/>
  <c r="E31" i="6"/>
  <c r="O31" i="6" s="1"/>
  <c r="D27" i="1"/>
  <c r="H27" i="1"/>
  <c r="F27" i="1"/>
  <c r="G27" i="1"/>
  <c r="G28" i="1"/>
  <c r="I27" i="1"/>
  <c r="I28" i="1"/>
  <c r="N9" i="1"/>
  <c r="P9" i="6" s="1"/>
  <c r="O9" i="1"/>
  <c r="Q9" i="6" s="1"/>
  <c r="E34" i="6" l="1"/>
  <c r="H34" i="6"/>
  <c r="H36" i="6"/>
  <c r="H38" i="6" s="1"/>
  <c r="H39" i="6" s="1"/>
  <c r="E35" i="6"/>
  <c r="D36" i="6"/>
  <c r="D38" i="6" s="1"/>
  <c r="F34" i="6"/>
  <c r="E29" i="6"/>
  <c r="E36" i="6" s="1"/>
  <c r="E38" i="6" s="1"/>
  <c r="I35" i="6"/>
  <c r="F36" i="6"/>
  <c r="F35" i="6"/>
  <c r="G34" i="6"/>
  <c r="O28" i="6"/>
  <c r="F38" i="6"/>
  <c r="H35" i="6"/>
  <c r="G35" i="6"/>
  <c r="E30" i="1"/>
  <c r="O30" i="1" s="1"/>
  <c r="O26" i="1"/>
  <c r="D30" i="1"/>
  <c r="N30" i="1" s="1"/>
  <c r="N26" i="1"/>
  <c r="E27" i="1"/>
  <c r="J32" i="1"/>
  <c r="J34" i="1" s="1"/>
  <c r="J36" i="1" s="1"/>
  <c r="J37" i="1" s="1"/>
  <c r="J38" i="6"/>
  <c r="J39" i="6" s="1"/>
  <c r="K32" i="1"/>
  <c r="K33" i="1"/>
  <c r="N34" i="6"/>
  <c r="N29" i="6"/>
  <c r="O29" i="6"/>
  <c r="N27" i="1"/>
  <c r="N16" i="1"/>
  <c r="D39" i="6"/>
  <c r="I29" i="1"/>
  <c r="I33" i="1" s="1"/>
  <c r="G29" i="1"/>
  <c r="G33" i="1" s="1"/>
  <c r="E29" i="1"/>
  <c r="O29" i="1" s="1"/>
  <c r="F29" i="1"/>
  <c r="H29" i="1"/>
  <c r="D29" i="1"/>
  <c r="N29" i="1" s="1"/>
  <c r="F28" i="1"/>
  <c r="H28" i="1"/>
  <c r="H32" i="1" s="1"/>
  <c r="D28" i="1"/>
  <c r="N21" i="6"/>
  <c r="O21" i="6"/>
  <c r="O10" i="6"/>
  <c r="G36" i="6" l="1"/>
  <c r="G38" i="6" s="1"/>
  <c r="G39" i="6" s="1"/>
  <c r="I36" i="6"/>
  <c r="I38" i="6" s="1"/>
  <c r="O27" i="1"/>
  <c r="E28" i="1"/>
  <c r="O28" i="1" s="1"/>
  <c r="F33" i="1"/>
  <c r="H33" i="1"/>
  <c r="I32" i="1"/>
  <c r="I34" i="1" s="1"/>
  <c r="I36" i="1" s="1"/>
  <c r="H34" i="1"/>
  <c r="H36" i="1" s="1"/>
  <c r="N28" i="1"/>
  <c r="F32" i="1"/>
  <c r="F34" i="1" s="1"/>
  <c r="F36" i="1" s="1"/>
  <c r="F37" i="1" s="1"/>
  <c r="G32" i="1"/>
  <c r="G34" i="1" s="1"/>
  <c r="G36" i="1" s="1"/>
  <c r="E32" i="1"/>
  <c r="K34" i="1"/>
  <c r="N36" i="6"/>
  <c r="N35" i="6"/>
  <c r="O34" i="6"/>
  <c r="O35" i="6"/>
  <c r="D33" i="1"/>
  <c r="N33" i="1" s="1"/>
  <c r="D32" i="1"/>
  <c r="O16" i="6"/>
  <c r="N38" i="6"/>
  <c r="H37" i="1"/>
  <c r="G14" i="6"/>
  <c r="E14" i="6"/>
  <c r="M14" i="6"/>
  <c r="K14" i="6"/>
  <c r="I14" i="6"/>
  <c r="H14" i="6"/>
  <c r="F14" i="6"/>
  <c r="D14" i="6"/>
  <c r="L14" i="6"/>
  <c r="J14" i="6"/>
  <c r="O11" i="6"/>
  <c r="E12" i="6"/>
  <c r="G12" i="6"/>
  <c r="I12" i="6"/>
  <c r="K12" i="6"/>
  <c r="M12" i="6"/>
  <c r="G13" i="6"/>
  <c r="I13" i="6"/>
  <c r="K13" i="6"/>
  <c r="M13" i="6"/>
  <c r="N11" i="6"/>
  <c r="D12" i="6"/>
  <c r="F12" i="6"/>
  <c r="H12" i="6"/>
  <c r="J12" i="6"/>
  <c r="L12" i="6"/>
  <c r="F13" i="6"/>
  <c r="H13" i="6"/>
  <c r="J13" i="6"/>
  <c r="L13" i="6"/>
  <c r="O10" i="1"/>
  <c r="Q10" i="6" s="1"/>
  <c r="N10" i="1"/>
  <c r="P10" i="6" s="1"/>
  <c r="J15" i="6" l="1"/>
  <c r="J18" i="6" s="1"/>
  <c r="F15" i="6"/>
  <c r="F19" i="6" s="1"/>
  <c r="F18" i="6"/>
  <c r="K15" i="6"/>
  <c r="K19" i="6"/>
  <c r="K18" i="6"/>
  <c r="G15" i="6"/>
  <c r="G19" i="6" s="1"/>
  <c r="G20" i="6" s="1"/>
  <c r="G22" i="6" s="1"/>
  <c r="G18" i="6"/>
  <c r="L15" i="6"/>
  <c r="L18" i="6"/>
  <c r="L20" i="6" s="1"/>
  <c r="L19" i="6"/>
  <c r="L22" i="6"/>
  <c r="H15" i="6"/>
  <c r="H18" i="6"/>
  <c r="H19" i="6"/>
  <c r="H20" i="6"/>
  <c r="H22" i="6" s="1"/>
  <c r="D13" i="6"/>
  <c r="D19" i="6"/>
  <c r="M15" i="6"/>
  <c r="M20" i="6"/>
  <c r="M19" i="6"/>
  <c r="M22" i="6"/>
  <c r="M18" i="6"/>
  <c r="I15" i="6"/>
  <c r="I19" i="6" s="1"/>
  <c r="I20" i="6" s="1"/>
  <c r="I22" i="6" s="1"/>
  <c r="I18" i="6"/>
  <c r="E15" i="6"/>
  <c r="N32" i="1"/>
  <c r="E33" i="1"/>
  <c r="O33" i="1" s="1"/>
  <c r="O32" i="1"/>
  <c r="K36" i="1"/>
  <c r="O36" i="6"/>
  <c r="D34" i="1"/>
  <c r="D36" i="1" s="1"/>
  <c r="N36" i="1" s="1"/>
  <c r="E13" i="6"/>
  <c r="E18" i="6" s="1"/>
  <c r="D15" i="6"/>
  <c r="D18" i="6" s="1"/>
  <c r="N14" i="6"/>
  <c r="F39" i="6"/>
  <c r="N39" i="6" s="1"/>
  <c r="I39" i="6"/>
  <c r="N16" i="6"/>
  <c r="G37" i="1"/>
  <c r="I37" i="1"/>
  <c r="O14" i="6"/>
  <c r="L12" i="1"/>
  <c r="J12" i="1"/>
  <c r="M12" i="1"/>
  <c r="K12" i="1"/>
  <c r="N13" i="6"/>
  <c r="N12" i="6"/>
  <c r="O12" i="6"/>
  <c r="D20" i="6" l="1"/>
  <c r="D22" i="6" s="1"/>
  <c r="E19" i="6"/>
  <c r="E20" i="6" s="1"/>
  <c r="E22" i="6" s="1"/>
  <c r="K20" i="6"/>
  <c r="K22" i="6" s="1"/>
  <c r="K23" i="6" s="1"/>
  <c r="K45" i="6" s="1"/>
  <c r="F20" i="6"/>
  <c r="F22" i="6" s="1"/>
  <c r="J19" i="6"/>
  <c r="E34" i="1"/>
  <c r="K37" i="1"/>
  <c r="O38" i="6"/>
  <c r="E39" i="6"/>
  <c r="O39" i="6" s="1"/>
  <c r="N34" i="1"/>
  <c r="K14" i="1"/>
  <c r="J14" i="1"/>
  <c r="M14" i="1"/>
  <c r="L14" i="1"/>
  <c r="O13" i="6"/>
  <c r="D37" i="1"/>
  <c r="N37" i="1" s="1"/>
  <c r="N15" i="6"/>
  <c r="L23" i="6"/>
  <c r="L45" i="6" s="1"/>
  <c r="H23" i="6"/>
  <c r="H45" i="6" s="1"/>
  <c r="N18" i="6"/>
  <c r="O15" i="6"/>
  <c r="G23" i="6"/>
  <c r="G45" i="6" s="1"/>
  <c r="O19" i="6"/>
  <c r="F23" i="6"/>
  <c r="F45" i="6" s="1"/>
  <c r="M13" i="1"/>
  <c r="L13" i="1"/>
  <c r="L18" i="1" s="1"/>
  <c r="K13" i="1"/>
  <c r="J13" i="1"/>
  <c r="J18" i="1" s="1"/>
  <c r="J22" i="6" l="1"/>
  <c r="J20" i="6"/>
  <c r="N19" i="6"/>
  <c r="E36" i="1"/>
  <c r="O36" i="1" s="1"/>
  <c r="O34" i="1"/>
  <c r="M18" i="1"/>
  <c r="M17" i="1"/>
  <c r="K18" i="1"/>
  <c r="K17" i="1"/>
  <c r="L17" i="1"/>
  <c r="L19" i="1" s="1"/>
  <c r="M19" i="1"/>
  <c r="J17" i="1"/>
  <c r="J19" i="1" s="1"/>
  <c r="K19" i="1"/>
  <c r="L43" i="6"/>
  <c r="L41" i="6"/>
  <c r="H43" i="6"/>
  <c r="H41" i="6"/>
  <c r="K43" i="6"/>
  <c r="K41" i="6"/>
  <c r="F43" i="6"/>
  <c r="F41" i="6"/>
  <c r="O18" i="6"/>
  <c r="G41" i="6"/>
  <c r="G43" i="6"/>
  <c r="E37" i="1"/>
  <c r="O37" i="1" s="1"/>
  <c r="I23" i="6"/>
  <c r="I45" i="6" s="1"/>
  <c r="M23" i="6"/>
  <c r="M45" i="6" s="1"/>
  <c r="K21" i="1" l="1"/>
  <c r="M21" i="1"/>
  <c r="J21" i="1"/>
  <c r="L21" i="1"/>
  <c r="G47" i="6"/>
  <c r="G49" i="6" s="1"/>
  <c r="F47" i="6"/>
  <c r="F49" i="6" s="1"/>
  <c r="H47" i="6"/>
  <c r="H49" i="6" s="1"/>
  <c r="L47" i="6"/>
  <c r="L49" i="6" s="1"/>
  <c r="K47" i="6"/>
  <c r="K49" i="6" s="1"/>
  <c r="I43" i="6"/>
  <c r="I41" i="6"/>
  <c r="M43" i="6"/>
  <c r="M41" i="6"/>
  <c r="N20" i="6"/>
  <c r="J23" i="6"/>
  <c r="J45" i="6" s="1"/>
  <c r="O20" i="6"/>
  <c r="D23" i="6"/>
  <c r="D45" i="6" s="1"/>
  <c r="E23" i="6"/>
  <c r="E45" i="6" s="1"/>
  <c r="O22" i="6"/>
  <c r="M22" i="1"/>
  <c r="M43" i="1" s="1"/>
  <c r="L22" i="1"/>
  <c r="L43" i="1" s="1"/>
  <c r="I47" i="6" l="1"/>
  <c r="I49" i="6" s="1"/>
  <c r="L39" i="1"/>
  <c r="M47" i="6"/>
  <c r="M49" i="6" s="1"/>
  <c r="M39" i="1"/>
  <c r="J43" i="6"/>
  <c r="J41" i="6"/>
  <c r="E41" i="6"/>
  <c r="O41" i="6" s="1"/>
  <c r="E43" i="6"/>
  <c r="D43" i="6"/>
  <c r="N43" i="6" s="1"/>
  <c r="D41" i="6"/>
  <c r="L41" i="1"/>
  <c r="M41" i="1"/>
  <c r="M45" i="1" s="1"/>
  <c r="M47" i="1" s="1"/>
  <c r="N22" i="6"/>
  <c r="O43" i="6"/>
  <c r="O23" i="6"/>
  <c r="O45" i="6"/>
  <c r="N23" i="6"/>
  <c r="N45" i="6"/>
  <c r="L45" i="1"/>
  <c r="L47" i="1" s="1"/>
  <c r="J22" i="1"/>
  <c r="J43" i="1" s="1"/>
  <c r="K22" i="1"/>
  <c r="K43" i="1" s="1"/>
  <c r="D47" i="6" l="1"/>
  <c r="D49" i="6" s="1"/>
  <c r="N49" i="6" s="1"/>
  <c r="N51" i="6" s="1"/>
  <c r="J47" i="6"/>
  <c r="J49" i="6" s="1"/>
  <c r="J39" i="1"/>
  <c r="E47" i="6"/>
  <c r="K39" i="1"/>
  <c r="J41" i="1"/>
  <c r="J45" i="1" s="1"/>
  <c r="J47" i="1" s="1"/>
  <c r="K41" i="1"/>
  <c r="K45" i="1" s="1"/>
  <c r="K47" i="1" s="1"/>
  <c r="N41" i="6"/>
  <c r="O47" i="6" l="1"/>
  <c r="E49" i="6"/>
  <c r="O49" i="6" s="1"/>
  <c r="O51" i="6" s="1"/>
  <c r="N47" i="6"/>
  <c r="H12" i="1" l="1"/>
  <c r="H14" i="1" s="1"/>
  <c r="F12" i="1"/>
  <c r="F14" i="1" s="1"/>
  <c r="I12" i="1"/>
  <c r="I14" i="1" s="1"/>
  <c r="G12" i="1"/>
  <c r="G14" i="1" s="1"/>
  <c r="N11" i="1"/>
  <c r="P11" i="6" s="1"/>
  <c r="E12" i="1"/>
  <c r="O11" i="1"/>
  <c r="Q11" i="6" s="1"/>
  <c r="O15" i="1"/>
  <c r="Q16" i="6" s="1"/>
  <c r="H13" i="1"/>
  <c r="F13" i="1"/>
  <c r="D12" i="1"/>
  <c r="I13" i="1"/>
  <c r="G13" i="1"/>
  <c r="E13" i="1"/>
  <c r="G17" i="1" l="1"/>
  <c r="G18" i="1"/>
  <c r="H18" i="1"/>
  <c r="H17" i="1"/>
  <c r="H19" i="1" s="1"/>
  <c r="H21" i="1" s="1"/>
  <c r="I17" i="1"/>
  <c r="I18" i="1"/>
  <c r="F18" i="1"/>
  <c r="F17" i="1"/>
  <c r="F19" i="1" s="1"/>
  <c r="F21" i="1" s="1"/>
  <c r="N12" i="1"/>
  <c r="P12" i="6" s="1"/>
  <c r="O12" i="1"/>
  <c r="Q12" i="6" s="1"/>
  <c r="E14" i="1"/>
  <c r="D14" i="1"/>
  <c r="O13" i="1"/>
  <c r="Q13" i="6" s="1"/>
  <c r="N15" i="1"/>
  <c r="P16" i="6" s="1"/>
  <c r="D13" i="1"/>
  <c r="N13" i="1" s="1"/>
  <c r="P13" i="6" s="1"/>
  <c r="E18" i="1" l="1"/>
  <c r="E17" i="1"/>
  <c r="I19" i="1"/>
  <c r="I21" i="1" s="1"/>
  <c r="G19" i="1"/>
  <c r="G21" i="1" s="1"/>
  <c r="G22" i="1" s="1"/>
  <c r="G43" i="1" s="1"/>
  <c r="D17" i="1"/>
  <c r="D18" i="1"/>
  <c r="D19" i="1" s="1"/>
  <c r="O14" i="1"/>
  <c r="H22" i="1"/>
  <c r="H43" i="1" s="1"/>
  <c r="N14" i="1"/>
  <c r="E19" i="1" l="1"/>
  <c r="E21" i="1" s="1"/>
  <c r="D21" i="1"/>
  <c r="N21" i="1" s="1"/>
  <c r="G39" i="1"/>
  <c r="H39" i="1"/>
  <c r="Q15" i="6"/>
  <c r="Q14" i="6"/>
  <c r="P15" i="6"/>
  <c r="P14" i="6"/>
  <c r="H41" i="1"/>
  <c r="G41" i="1"/>
  <c r="G45" i="1" s="1"/>
  <c r="G47" i="1" s="1"/>
  <c r="O18" i="1"/>
  <c r="O17" i="1"/>
  <c r="N17" i="1"/>
  <c r="N18" i="1"/>
  <c r="F22" i="1"/>
  <c r="F43" i="1" s="1"/>
  <c r="H45" i="1" l="1"/>
  <c r="H47" i="1" s="1"/>
  <c r="N19" i="1"/>
  <c r="F39" i="1"/>
  <c r="F41" i="1"/>
  <c r="F45" i="1"/>
  <c r="F47" i="1" s="1"/>
  <c r="O19" i="1"/>
  <c r="I22" i="1"/>
  <c r="I43" i="1" s="1"/>
  <c r="I39" i="1" l="1"/>
  <c r="I41" i="1"/>
  <c r="O21" i="1"/>
  <c r="E22" i="1"/>
  <c r="E43" i="1" s="1"/>
  <c r="I45" i="1" l="1"/>
  <c r="I47" i="1" s="1"/>
  <c r="D22" i="1"/>
  <c r="E39" i="1"/>
  <c r="E41" i="1"/>
  <c r="O41" i="1" s="1"/>
  <c r="O22" i="1"/>
  <c r="O43" i="1"/>
  <c r="O39" i="1"/>
  <c r="N22" i="1" l="1"/>
  <c r="D43" i="1"/>
  <c r="D39" i="1"/>
  <c r="N39" i="1" s="1"/>
  <c r="N43" i="1"/>
  <c r="D41" i="1"/>
  <c r="N41" i="1" s="1"/>
  <c r="E45" i="1"/>
  <c r="E47" i="1" s="1"/>
  <c r="O47" i="1" s="1"/>
  <c r="O49" i="1" s="1"/>
  <c r="D45" i="1" l="1"/>
  <c r="D47" i="1" s="1"/>
  <c r="N47" i="1" s="1"/>
  <c r="N49" i="1" s="1"/>
  <c r="O45" i="1"/>
  <c r="N45" i="1" l="1"/>
</calcChain>
</file>

<file path=xl/sharedStrings.xml><?xml version="1.0" encoding="utf-8"?>
<sst xmlns="http://schemas.openxmlformats.org/spreadsheetml/2006/main" count="201" uniqueCount="52">
  <si>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</si>
  <si>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</si>
  <si>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</si>
  <si>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</si>
  <si>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</si>
  <si>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</si>
  <si>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</si>
  <si>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</si>
  <si>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</si>
  <si>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</si>
  <si>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</si>
  <si>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</si>
  <si>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</si>
  <si>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</si>
  <si>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</si>
  <si>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</si>
  <si>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</si>
  <si>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</si>
  <si>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</si>
  <si>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</si>
  <si>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</si>
  <si>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</si>
  <si>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5 класс</t>
  </si>
  <si>
    <t>6 класс</t>
  </si>
  <si>
    <t>7 класс</t>
  </si>
  <si>
    <t>8 класс</t>
  </si>
  <si>
    <t>9 класс</t>
  </si>
  <si>
    <t>Количество ставок учителей на предельно допустимую недельную нагрузку</t>
  </si>
  <si>
    <t>Предельно допустимая недельная нагрузка</t>
  </si>
  <si>
    <t>час</t>
  </si>
  <si>
    <t>Дополнительно на ФГОС</t>
  </si>
  <si>
    <t>Количество ставок ПДО на максимально допустимую недельную нагрузку</t>
  </si>
  <si>
    <t>Итого затраты на оплату труда ПДО: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</si>
  <si>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</si>
  <si>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</si>
  <si>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</si>
  <si>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</si>
  <si>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</si>
  <si>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</si>
  <si>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трда, непосредственно связанных с оказанием муниципальной услуг, учитывающиережим работы дошкольных 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</si>
  <si>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</si>
  <si>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</si>
  <si>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Общеобразовательные организации в городских поселениях-при реализация основных общеобразовательных программ</t>
  </si>
  <si>
    <t>Приложение №4</t>
  </si>
  <si>
    <t>Общеобразовательные организации в сельских поселениях-при реализация основных общеобразовательных программ</t>
  </si>
  <si>
    <t>87329,7 тыс. руб./548 классов-комплектов/25 обучающихся=6374 рублей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</si>
  <si>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</si>
  <si>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</si>
  <si>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</si>
  <si>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 xml:space="preserve">8,4 % от ФОТ учителей </t>
  </si>
  <si>
    <t>3,7 % от ФОТ учителей добавить К=8489/7500=1,13; 3,7*1,13=4,2%)</t>
  </si>
  <si>
    <t xml:space="preserve">11,4 % от ФОТ учителей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</si>
</sst>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6" fillId="2" borderId="0" xfId="0" applyFont="1" applyFill="1"/>
    <xf numFmtId="0" fontId="1" fillId="2" borderId="0" xfId="0" applyFont="1" applyFill="1"/>
    <xf numFmtId="0" fontId="1" fillId="2" borderId="7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4" fontId="1" fillId="2" borderId="0" xfId="0" applyNumberFormat="1" applyFont="1" applyFill="1"/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/>
    <xf numFmtId="0" fontId="6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5" fontId="5" fillId="2" borderId="2" xfId="0" applyNumberFormat="1" applyFont="1" applyFill="1" applyBorder="1" applyAlignment="1">
      <alignment horizontal="left" vertical="center" wrapText="1"/>
    </xf>
    <xf numFmtId="165" fontId="5" fillId="2" borderId="7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view="pageBreakPreview" zoomScale="78" zoomScaleNormal="68" zoomScaleSheetLayoutView="78" workbookViewId="0">
      <pane xSplit="3" ySplit="7" topLeftCell="D38" activePane="bottomRight" state="frozen"/>
      <selection pane="topRight" activeCell="D1" sqref="D1"/>
      <selection pane="bottomLeft" activeCell="A5" sqref="A5"/>
      <selection pane="bottomRight" activeCell="B38" sqref="B38:C44"/>
    </sheetView>
  </sheetViews>
  <sheetFormatPr defaultRowHeight="15" x14ac:dyDescent="0.25"/>
  <cols>
    <col min="1" max="1" width="7.140625" style="3" customWidth="1"/>
    <col min="2" max="2" width="28.28515625" style="3" customWidth="1"/>
    <col min="3" max="3" width="13.7109375" style="3" customWidth="1"/>
    <col min="4" max="4" width="12.140625" style="3" customWidth="1"/>
    <col min="5" max="5" width="13.42578125" style="3" customWidth="1"/>
    <col min="6" max="6" width="12.7109375" style="3" customWidth="1"/>
    <col min="7" max="7" width="12.5703125" style="3" customWidth="1"/>
    <col min="8" max="8" width="13" style="3" customWidth="1"/>
    <col min="9" max="9" width="11.7109375" style="3" customWidth="1"/>
    <col min="10" max="10" width="13.42578125" style="3" customWidth="1"/>
    <col min="11" max="13" width="11.7109375" style="3" customWidth="1"/>
    <col min="14" max="14" width="14.42578125" style="3" customWidth="1"/>
    <col min="15" max="15" width="14.7109375" style="3" customWidth="1"/>
    <col min="16" max="16384" width="9.140625" style="3"/>
  </cols>
  <sheetData>
    <row r="1" spans="1:15" s="2" customFormat="1" ht="18.75" x14ac:dyDescent="0.3">
      <c r="N1" s="2" t="s">
        <v>43</v>
      </c>
    </row>
    <row r="2" spans="1:15" ht="18.75" x14ac:dyDescent="0.3">
      <c r="A2" s="29" t="s">
        <v>42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5" spans="1:15" ht="15" customHeight="1" x14ac:dyDescent="0.25">
      <c r="A5" s="34" t="s">
        <v>1</v>
      </c>
      <c r="B5" s="42" t="s">
        <v>2</v>
      </c>
      <c r="C5" s="42" t="s">
        <v>3</v>
      </c>
      <c r="D5" s="39" t="s">
        <v>10</v>
      </c>
      <c r="E5" s="41"/>
      <c r="F5" s="41"/>
      <c r="G5" s="41"/>
      <c r="H5" s="41"/>
      <c r="I5" s="41"/>
      <c r="J5" s="41"/>
      <c r="K5" s="41"/>
      <c r="L5" s="41"/>
      <c r="M5" s="41"/>
      <c r="N5" s="4"/>
      <c r="O5" s="5"/>
    </row>
    <row r="6" spans="1:15" ht="15" customHeight="1" x14ac:dyDescent="0.25">
      <c r="A6" s="35"/>
      <c r="B6" s="42"/>
      <c r="C6" s="42"/>
      <c r="D6" s="39" t="s">
        <v>22</v>
      </c>
      <c r="E6" s="40"/>
      <c r="F6" s="39" t="s">
        <v>23</v>
      </c>
      <c r="G6" s="40"/>
      <c r="H6" s="39" t="s">
        <v>24</v>
      </c>
      <c r="I6" s="40"/>
      <c r="J6" s="39" t="s">
        <v>25</v>
      </c>
      <c r="K6" s="40"/>
      <c r="L6" s="39" t="s">
        <v>26</v>
      </c>
      <c r="M6" s="40"/>
      <c r="N6" s="43" t="s">
        <v>0</v>
      </c>
      <c r="O6" s="43"/>
    </row>
    <row r="7" spans="1:15" ht="45" x14ac:dyDescent="0.25">
      <c r="A7" s="36"/>
      <c r="B7" s="42"/>
      <c r="C7" s="42"/>
      <c r="D7" s="6" t="s">
        <v>6</v>
      </c>
      <c r="E7" s="6" t="s">
        <v>7</v>
      </c>
      <c r="F7" s="6" t="s">
        <v>6</v>
      </c>
      <c r="G7" s="6" t="s">
        <v>7</v>
      </c>
      <c r="H7" s="6" t="s">
        <v>6</v>
      </c>
      <c r="I7" s="6" t="s">
        <v>7</v>
      </c>
      <c r="J7" s="6" t="s">
        <v>6</v>
      </c>
      <c r="K7" s="6" t="s">
        <v>7</v>
      </c>
      <c r="L7" s="6" t="s">
        <v>6</v>
      </c>
      <c r="M7" s="6" t="s">
        <v>7</v>
      </c>
      <c r="N7" s="6" t="s">
        <v>6</v>
      </c>
      <c r="O7" s="6" t="s">
        <v>7</v>
      </c>
    </row>
    <row r="8" spans="1:15" ht="30" customHeight="1" x14ac:dyDescent="0.25">
      <c r="A8" s="7"/>
      <c r="B8" s="37" t="s">
        <v>9</v>
      </c>
      <c r="C8" s="3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1:15" ht="39.75" customHeight="1" x14ac:dyDescent="0.25">
      <c r="A9" s="7">
        <v>1</v>
      </c>
      <c r="B9" s="10" t="s">
        <v>28</v>
      </c>
      <c r="C9" s="11" t="s">
        <v>29</v>
      </c>
      <c r="D9" s="12">
        <v>28</v>
      </c>
      <c r="E9" s="12">
        <v>32</v>
      </c>
      <c r="F9" s="12">
        <v>29</v>
      </c>
      <c r="G9" s="12">
        <v>33</v>
      </c>
      <c r="H9" s="12">
        <v>32</v>
      </c>
      <c r="I9" s="12">
        <v>35</v>
      </c>
      <c r="J9" s="12">
        <v>33</v>
      </c>
      <c r="K9" s="12">
        <v>36</v>
      </c>
      <c r="L9" s="12">
        <v>33</v>
      </c>
      <c r="M9" s="12">
        <v>36</v>
      </c>
      <c r="N9" s="13">
        <f>D9+F9+H9+J9+L9</f>
        <v>155</v>
      </c>
      <c r="O9" s="13">
        <f>E9+G9+I9+K9+M9</f>
        <v>172</v>
      </c>
    </row>
    <row r="10" spans="1:15" ht="43.5" customHeight="1" x14ac:dyDescent="0.25">
      <c r="A10" s="14">
        <v>2</v>
      </c>
      <c r="B10" s="15" t="s">
        <v>5</v>
      </c>
      <c r="C10" s="14" t="s">
        <v>4</v>
      </c>
      <c r="D10" s="16">
        <f>ROUND(D9/18,2)</f>
        <v>1.56</v>
      </c>
      <c r="E10" s="16">
        <f t="shared" ref="E10:M10" si="0">ROUND(E9/18,2)</f>
        <v>1.78</v>
      </c>
      <c r="F10" s="16">
        <f t="shared" si="0"/>
        <v>1.61</v>
      </c>
      <c r="G10" s="16">
        <f t="shared" si="0"/>
        <v>1.83</v>
      </c>
      <c r="H10" s="16">
        <f t="shared" si="0"/>
        <v>1.78</v>
      </c>
      <c r="I10" s="16">
        <f t="shared" si="0"/>
        <v>1.94</v>
      </c>
      <c r="J10" s="16">
        <f t="shared" si="0"/>
        <v>1.83</v>
      </c>
      <c r="K10" s="16">
        <f t="shared" si="0"/>
        <v>2</v>
      </c>
      <c r="L10" s="16">
        <f t="shared" si="0"/>
        <v>1.83</v>
      </c>
      <c r="M10" s="16">
        <f t="shared" si="0"/>
        <v>2</v>
      </c>
      <c r="N10" s="16">
        <f>D10+F10+H10+J10+L10</f>
        <v>8.61</v>
      </c>
      <c r="O10" s="16">
        <f>E10+G10+I10+K10+M10</f>
        <v>9.5500000000000007</v>
      </c>
    </row>
    <row r="11" spans="1:15" ht="45" x14ac:dyDescent="0.25">
      <c r="A11" s="7">
        <v>3</v>
      </c>
      <c r="B11" s="15" t="s">
        <v>33</v>
      </c>
      <c r="C11" s="14" t="s">
        <v>8</v>
      </c>
      <c r="D11" s="16">
        <f>ROUND(8621*D10,2)</f>
        <v>13448.76</v>
      </c>
      <c r="E11" s="16">
        <f>ROUND(8621*E10,2)</f>
        <v>15345.38</v>
      </c>
      <c r="F11" s="16">
        <f t="shared" ref="F11:M11" si="1">ROUND(8621*F10,2)</f>
        <v>13879.81</v>
      </c>
      <c r="G11" s="16">
        <f t="shared" si="1"/>
        <v>15776.43</v>
      </c>
      <c r="H11" s="16">
        <f t="shared" si="1"/>
        <v>15345.38</v>
      </c>
      <c r="I11" s="16">
        <f t="shared" si="1"/>
        <v>16724.740000000002</v>
      </c>
      <c r="J11" s="16">
        <f t="shared" si="1"/>
        <v>15776.43</v>
      </c>
      <c r="K11" s="16">
        <f t="shared" si="1"/>
        <v>17242</v>
      </c>
      <c r="L11" s="16">
        <f t="shared" si="1"/>
        <v>15776.43</v>
      </c>
      <c r="M11" s="16">
        <f t="shared" si="1"/>
        <v>17242</v>
      </c>
      <c r="N11" s="16">
        <f t="shared" ref="N11:N14" si="2">D11+F11+H11+J11+L11</f>
        <v>74226.81</v>
      </c>
      <c r="O11" s="16">
        <f t="shared" ref="O11:O14" si="3">E11+G11+I11+K11+M11</f>
        <v>82330.55</v>
      </c>
    </row>
    <row r="12" spans="1:15" ht="60" x14ac:dyDescent="0.25">
      <c r="A12" s="14">
        <v>4</v>
      </c>
      <c r="B12" s="15" t="s">
        <v>46</v>
      </c>
      <c r="C12" s="14" t="s">
        <v>8</v>
      </c>
      <c r="D12" s="16">
        <f t="shared" ref="D12:I12" si="4">ROUND(D11*0.3,2)</f>
        <v>4034.63</v>
      </c>
      <c r="E12" s="16">
        <f t="shared" si="4"/>
        <v>4603.6099999999997</v>
      </c>
      <c r="F12" s="16">
        <f t="shared" si="4"/>
        <v>4163.9399999999996</v>
      </c>
      <c r="G12" s="16">
        <f t="shared" si="4"/>
        <v>4732.93</v>
      </c>
      <c r="H12" s="16">
        <f t="shared" si="4"/>
        <v>4603.6099999999997</v>
      </c>
      <c r="I12" s="16">
        <f t="shared" si="4"/>
        <v>5017.42</v>
      </c>
      <c r="J12" s="16">
        <f t="shared" ref="J12:M12" si="5">ROUND(J11*0.3,2)</f>
        <v>4732.93</v>
      </c>
      <c r="K12" s="16">
        <f t="shared" si="5"/>
        <v>5172.6000000000004</v>
      </c>
      <c r="L12" s="16">
        <f t="shared" si="5"/>
        <v>4732.93</v>
      </c>
      <c r="M12" s="16">
        <f t="shared" si="5"/>
        <v>5172.6000000000004</v>
      </c>
      <c r="N12" s="16">
        <f t="shared" si="2"/>
        <v>22268.04</v>
      </c>
      <c r="O12" s="16">
        <f t="shared" si="3"/>
        <v>24699.160000000003</v>
      </c>
    </row>
    <row r="13" spans="1:15" ht="75" x14ac:dyDescent="0.25">
      <c r="A13" s="7">
        <v>5</v>
      </c>
      <c r="B13" s="15" t="s">
        <v>47</v>
      </c>
      <c r="C13" s="14" t="s">
        <v>8</v>
      </c>
      <c r="D13" s="16">
        <f t="shared" ref="D13:I13" si="6">ROUND((D11+D12)*0.3,2)</f>
        <v>5245.02</v>
      </c>
      <c r="E13" s="16">
        <f t="shared" si="6"/>
        <v>5984.7</v>
      </c>
      <c r="F13" s="16">
        <f t="shared" si="6"/>
        <v>5413.13</v>
      </c>
      <c r="G13" s="16">
        <f t="shared" si="6"/>
        <v>6152.81</v>
      </c>
      <c r="H13" s="16">
        <f t="shared" si="6"/>
        <v>5984.7</v>
      </c>
      <c r="I13" s="16">
        <f t="shared" si="6"/>
        <v>6522.65</v>
      </c>
      <c r="J13" s="16">
        <f t="shared" ref="J13:M13" si="7">ROUND((J11+J12)*0.3,2)</f>
        <v>6152.81</v>
      </c>
      <c r="K13" s="16">
        <f t="shared" si="7"/>
        <v>6724.38</v>
      </c>
      <c r="L13" s="16">
        <f t="shared" si="7"/>
        <v>6152.81</v>
      </c>
      <c r="M13" s="16">
        <f t="shared" si="7"/>
        <v>6724.38</v>
      </c>
      <c r="N13" s="16">
        <f t="shared" si="2"/>
        <v>28948.470000000005</v>
      </c>
      <c r="O13" s="16">
        <f t="shared" si="3"/>
        <v>32108.920000000002</v>
      </c>
    </row>
    <row r="14" spans="1:15" ht="45" x14ac:dyDescent="0.25">
      <c r="A14" s="14">
        <v>6</v>
      </c>
      <c r="B14" s="15" t="s">
        <v>11</v>
      </c>
      <c r="C14" s="14" t="s">
        <v>8</v>
      </c>
      <c r="D14" s="16">
        <f>ROUND((D11+D12)*0.2,2)</f>
        <v>3496.68</v>
      </c>
      <c r="E14" s="16">
        <f t="shared" ref="E14:M14" si="8">ROUND((E11+E12)*0.2,2)</f>
        <v>3989.8</v>
      </c>
      <c r="F14" s="16">
        <f t="shared" si="8"/>
        <v>3608.75</v>
      </c>
      <c r="G14" s="16">
        <f t="shared" si="8"/>
        <v>4101.87</v>
      </c>
      <c r="H14" s="16">
        <f t="shared" si="8"/>
        <v>3989.8</v>
      </c>
      <c r="I14" s="16">
        <f t="shared" si="8"/>
        <v>4348.43</v>
      </c>
      <c r="J14" s="16">
        <f t="shared" si="8"/>
        <v>4101.87</v>
      </c>
      <c r="K14" s="16">
        <f t="shared" si="8"/>
        <v>4482.92</v>
      </c>
      <c r="L14" s="16">
        <f t="shared" si="8"/>
        <v>4101.87</v>
      </c>
      <c r="M14" s="16">
        <f t="shared" si="8"/>
        <v>4482.92</v>
      </c>
      <c r="N14" s="16">
        <f t="shared" si="2"/>
        <v>19298.969999999998</v>
      </c>
      <c r="O14" s="16">
        <f t="shared" si="3"/>
        <v>21405.940000000002</v>
      </c>
    </row>
    <row r="15" spans="1:15" ht="60" x14ac:dyDescent="0.25">
      <c r="A15" s="7">
        <v>7</v>
      </c>
      <c r="B15" s="15" t="s">
        <v>34</v>
      </c>
      <c r="C15" s="14" t="s">
        <v>8</v>
      </c>
      <c r="D15" s="16">
        <f>ROUND(D11*0.1,2)</f>
        <v>1344.88</v>
      </c>
      <c r="E15" s="16">
        <f t="shared" ref="E15:M15" si="9">ROUND(E11*0.1,2)</f>
        <v>1534.54</v>
      </c>
      <c r="F15" s="16">
        <f t="shared" si="9"/>
        <v>1387.98</v>
      </c>
      <c r="G15" s="16">
        <f t="shared" si="9"/>
        <v>1577.64</v>
      </c>
      <c r="H15" s="16">
        <f t="shared" si="9"/>
        <v>1534.54</v>
      </c>
      <c r="I15" s="16">
        <f t="shared" si="9"/>
        <v>1672.47</v>
      </c>
      <c r="J15" s="16">
        <f t="shared" si="9"/>
        <v>1577.64</v>
      </c>
      <c r="K15" s="16">
        <f t="shared" si="9"/>
        <v>1724.2</v>
      </c>
      <c r="L15" s="16">
        <f t="shared" si="9"/>
        <v>1577.64</v>
      </c>
      <c r="M15" s="16">
        <f t="shared" si="9"/>
        <v>1724.2</v>
      </c>
      <c r="N15" s="16">
        <f t="shared" ref="N15:N18" si="10">D15+F15+H15+J15+L15</f>
        <v>7422.68</v>
      </c>
      <c r="O15" s="16">
        <f t="shared" ref="O15:O18" si="11">E15+G15+I15+K15+M15</f>
        <v>8233.0500000000011</v>
      </c>
    </row>
    <row r="16" spans="1:15" ht="45" x14ac:dyDescent="0.25">
      <c r="A16" s="7"/>
      <c r="B16" s="15" t="s">
        <v>35</v>
      </c>
      <c r="C16" s="14" t="s">
        <v>8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f t="shared" ref="N16" si="12">D16+F16+H16+J16+L16</f>
        <v>0</v>
      </c>
      <c r="O16" s="16">
        <f t="shared" ref="O16" si="13">E16+G16+I16+K16+M16</f>
        <v>0</v>
      </c>
    </row>
    <row r="17" spans="1:15" x14ac:dyDescent="0.25">
      <c r="A17" s="14">
        <v>8</v>
      </c>
      <c r="B17" s="17" t="s">
        <v>12</v>
      </c>
      <c r="C17" s="14" t="s">
        <v>8</v>
      </c>
      <c r="D17" s="16">
        <f>ROUND((D11+D12+D13+D14+D15+D16)*0.05,2)</f>
        <v>1378.5</v>
      </c>
      <c r="E17" s="16">
        <f t="shared" ref="E17:M17" si="14">ROUND((E11+E12+E13+E14+E15+E16)*0.05,2)</f>
        <v>1572.9</v>
      </c>
      <c r="F17" s="16">
        <f t="shared" si="14"/>
        <v>1422.68</v>
      </c>
      <c r="G17" s="16">
        <f t="shared" si="14"/>
        <v>1617.08</v>
      </c>
      <c r="H17" s="16">
        <f t="shared" si="14"/>
        <v>1572.9</v>
      </c>
      <c r="I17" s="16">
        <f t="shared" si="14"/>
        <v>1714.29</v>
      </c>
      <c r="J17" s="16">
        <f t="shared" si="14"/>
        <v>1617.08</v>
      </c>
      <c r="K17" s="16">
        <f t="shared" si="14"/>
        <v>1767.31</v>
      </c>
      <c r="L17" s="16">
        <f t="shared" si="14"/>
        <v>1617.08</v>
      </c>
      <c r="M17" s="16">
        <f t="shared" si="14"/>
        <v>1767.31</v>
      </c>
      <c r="N17" s="16">
        <f t="shared" si="10"/>
        <v>7608.24</v>
      </c>
      <c r="O17" s="16">
        <f t="shared" si="11"/>
        <v>8438.89</v>
      </c>
    </row>
    <row r="18" spans="1:15" x14ac:dyDescent="0.25">
      <c r="A18" s="7">
        <v>9</v>
      </c>
      <c r="B18" s="17" t="s">
        <v>13</v>
      </c>
      <c r="C18" s="14" t="s">
        <v>8</v>
      </c>
      <c r="D18" s="14">
        <f>ROUND((D11+D12+D13+D14+D15+D16)*0.01,2)</f>
        <v>275.7</v>
      </c>
      <c r="E18" s="14">
        <f t="shared" ref="E18:M18" si="15">ROUND((E11+E12+E13+E14+E15+E16)*0.01,2)</f>
        <v>314.58</v>
      </c>
      <c r="F18" s="14">
        <f t="shared" si="15"/>
        <v>284.54000000000002</v>
      </c>
      <c r="G18" s="14">
        <f t="shared" si="15"/>
        <v>323.42</v>
      </c>
      <c r="H18" s="14">
        <f t="shared" si="15"/>
        <v>314.58</v>
      </c>
      <c r="I18" s="14">
        <f t="shared" si="15"/>
        <v>342.86</v>
      </c>
      <c r="J18" s="14">
        <f t="shared" si="15"/>
        <v>323.42</v>
      </c>
      <c r="K18" s="14">
        <f t="shared" si="15"/>
        <v>353.46</v>
      </c>
      <c r="L18" s="14">
        <f t="shared" si="15"/>
        <v>323.42</v>
      </c>
      <c r="M18" s="14">
        <f t="shared" si="15"/>
        <v>353.46</v>
      </c>
      <c r="N18" s="16">
        <f t="shared" si="10"/>
        <v>1521.66</v>
      </c>
      <c r="O18" s="16">
        <f t="shared" si="11"/>
        <v>1687.78</v>
      </c>
    </row>
    <row r="19" spans="1:15" ht="31.5" customHeight="1" x14ac:dyDescent="0.25">
      <c r="A19" s="14">
        <v>10</v>
      </c>
      <c r="B19" s="15" t="s">
        <v>17</v>
      </c>
      <c r="C19" s="14" t="s">
        <v>8</v>
      </c>
      <c r="D19" s="1">
        <f>ROUND((D11+D12+D13+D14+D15++D16+D17+D18)*0.302,2)</f>
        <v>8825.7000000000007</v>
      </c>
      <c r="E19" s="1">
        <f t="shared" ref="E19:M19" si="16">ROUND((E11+E12+E13+E14+E15++E16+E17+E18)*0.302,2)</f>
        <v>10070.34</v>
      </c>
      <c r="F19" s="1">
        <f t="shared" si="16"/>
        <v>9108.57</v>
      </c>
      <c r="G19" s="1">
        <f t="shared" si="16"/>
        <v>10353.219999999999</v>
      </c>
      <c r="H19" s="1">
        <f t="shared" si="16"/>
        <v>10070.34</v>
      </c>
      <c r="I19" s="1">
        <f t="shared" si="16"/>
        <v>10975.54</v>
      </c>
      <c r="J19" s="1">
        <f t="shared" si="16"/>
        <v>10353.219999999999</v>
      </c>
      <c r="K19" s="1">
        <f t="shared" si="16"/>
        <v>11314.99</v>
      </c>
      <c r="L19" s="1">
        <f t="shared" si="16"/>
        <v>10353.219999999999</v>
      </c>
      <c r="M19" s="1">
        <f t="shared" si="16"/>
        <v>11314.99</v>
      </c>
      <c r="N19" s="16">
        <f t="shared" ref="N19:N22" si="17">D19+F19+H19+J19+L19</f>
        <v>48711.05</v>
      </c>
      <c r="O19" s="16">
        <f t="shared" ref="O19:O22" si="18">E19+G19+I19+K19+M19</f>
        <v>54029.079999999994</v>
      </c>
    </row>
    <row r="20" spans="1:15" ht="30" x14ac:dyDescent="0.25">
      <c r="A20" s="14"/>
      <c r="B20" s="15" t="s">
        <v>14</v>
      </c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x14ac:dyDescent="0.25">
      <c r="A21" s="14"/>
      <c r="B21" s="18" t="s">
        <v>15</v>
      </c>
      <c r="C21" s="14" t="s">
        <v>8</v>
      </c>
      <c r="D21" s="16">
        <f>D11+D12+D13+D14+D15+D16+D17+D18+D19</f>
        <v>38049.870000000003</v>
      </c>
      <c r="E21" s="16">
        <f t="shared" ref="E21:M21" si="19">E11+E12+E13+E14+E15+E16+E17+E18+E19</f>
        <v>43415.850000000006</v>
      </c>
      <c r="F21" s="16">
        <f t="shared" si="19"/>
        <v>39269.4</v>
      </c>
      <c r="G21" s="16">
        <f t="shared" si="19"/>
        <v>44635.4</v>
      </c>
      <c r="H21" s="16">
        <f t="shared" si="19"/>
        <v>43415.850000000006</v>
      </c>
      <c r="I21" s="16">
        <f t="shared" si="19"/>
        <v>47318.400000000009</v>
      </c>
      <c r="J21" s="16">
        <f t="shared" si="19"/>
        <v>44635.4</v>
      </c>
      <c r="K21" s="16">
        <f t="shared" si="19"/>
        <v>48781.859999999993</v>
      </c>
      <c r="L21" s="16">
        <f t="shared" si="19"/>
        <v>44635.4</v>
      </c>
      <c r="M21" s="16">
        <f t="shared" si="19"/>
        <v>48781.859999999993</v>
      </c>
      <c r="N21" s="16">
        <f>D21+F21+H21+J21+L21</f>
        <v>210005.92</v>
      </c>
      <c r="O21" s="16">
        <f t="shared" si="18"/>
        <v>232933.37</v>
      </c>
    </row>
    <row r="22" spans="1:15" x14ac:dyDescent="0.25">
      <c r="A22" s="17"/>
      <c r="B22" s="18" t="s">
        <v>16</v>
      </c>
      <c r="C22" s="14" t="s">
        <v>8</v>
      </c>
      <c r="D22" s="16">
        <f t="shared" ref="D22:I22" si="20">ROUND(D21*12,2)</f>
        <v>456598.44</v>
      </c>
      <c r="E22" s="16">
        <f t="shared" si="20"/>
        <v>520990.2</v>
      </c>
      <c r="F22" s="16">
        <f t="shared" si="20"/>
        <v>471232.8</v>
      </c>
      <c r="G22" s="16">
        <f t="shared" si="20"/>
        <v>535624.80000000005</v>
      </c>
      <c r="H22" s="16">
        <f t="shared" si="20"/>
        <v>520990.2</v>
      </c>
      <c r="I22" s="16">
        <f t="shared" si="20"/>
        <v>567820.80000000005</v>
      </c>
      <c r="J22" s="16">
        <f t="shared" ref="J22:M22" si="21">ROUND(J21*12,2)</f>
        <v>535624.80000000005</v>
      </c>
      <c r="K22" s="16">
        <f t="shared" si="21"/>
        <v>585382.31999999995</v>
      </c>
      <c r="L22" s="16">
        <f t="shared" si="21"/>
        <v>535624.80000000005</v>
      </c>
      <c r="M22" s="16">
        <f t="shared" si="21"/>
        <v>585382.31999999995</v>
      </c>
      <c r="N22" s="16">
        <f t="shared" si="17"/>
        <v>2520071.04</v>
      </c>
      <c r="O22" s="16">
        <f t="shared" si="18"/>
        <v>2795200.44</v>
      </c>
    </row>
    <row r="23" spans="1:15" ht="15.75" x14ac:dyDescent="0.25">
      <c r="A23" s="17"/>
      <c r="B23" s="19" t="s">
        <v>30</v>
      </c>
      <c r="C23" s="20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31.5" x14ac:dyDescent="0.25">
      <c r="A24" s="7">
        <v>1</v>
      </c>
      <c r="B24" s="10" t="s">
        <v>28</v>
      </c>
      <c r="C24" s="11" t="s">
        <v>29</v>
      </c>
      <c r="D24" s="13">
        <v>10</v>
      </c>
      <c r="E24" s="13">
        <v>10</v>
      </c>
      <c r="F24" s="13">
        <v>10</v>
      </c>
      <c r="G24" s="13">
        <v>10</v>
      </c>
      <c r="H24" s="13">
        <v>10</v>
      </c>
      <c r="I24" s="13">
        <v>10</v>
      </c>
      <c r="J24" s="21">
        <v>3.3</v>
      </c>
      <c r="K24" s="21">
        <v>3.3</v>
      </c>
      <c r="L24" s="21"/>
      <c r="M24" s="21"/>
      <c r="N24" s="21">
        <f>D24+F24+H24+J24</f>
        <v>33.299999999999997</v>
      </c>
      <c r="O24" s="21">
        <f>E24+G24+I24+K24</f>
        <v>33.299999999999997</v>
      </c>
    </row>
    <row r="25" spans="1:15" ht="45" x14ac:dyDescent="0.25">
      <c r="A25" s="14">
        <v>2</v>
      </c>
      <c r="B25" s="15" t="s">
        <v>31</v>
      </c>
      <c r="C25" s="14" t="s">
        <v>4</v>
      </c>
      <c r="D25" s="16">
        <f>ROUND(D24/18,2)</f>
        <v>0.56000000000000005</v>
      </c>
      <c r="E25" s="16">
        <f t="shared" ref="E25:K25" si="22">ROUND(E24/18,2)</f>
        <v>0.56000000000000005</v>
      </c>
      <c r="F25" s="16">
        <f t="shared" si="22"/>
        <v>0.56000000000000005</v>
      </c>
      <c r="G25" s="16">
        <f t="shared" si="22"/>
        <v>0.56000000000000005</v>
      </c>
      <c r="H25" s="16">
        <f t="shared" si="22"/>
        <v>0.56000000000000005</v>
      </c>
      <c r="I25" s="16">
        <f t="shared" si="22"/>
        <v>0.56000000000000005</v>
      </c>
      <c r="J25" s="16">
        <f t="shared" si="22"/>
        <v>0.18</v>
      </c>
      <c r="K25" s="16">
        <f t="shared" si="22"/>
        <v>0.18</v>
      </c>
      <c r="L25" s="16"/>
      <c r="M25" s="16"/>
      <c r="N25" s="16">
        <f>D25+F25+H25+J25</f>
        <v>1.86</v>
      </c>
      <c r="O25" s="16">
        <f t="shared" ref="O25:O37" si="23">E25+G25+I25+K25</f>
        <v>1.86</v>
      </c>
    </row>
    <row r="26" spans="1:15" ht="45" x14ac:dyDescent="0.25">
      <c r="A26" s="14">
        <v>3</v>
      </c>
      <c r="B26" s="15" t="s">
        <v>33</v>
      </c>
      <c r="C26" s="14" t="s">
        <v>8</v>
      </c>
      <c r="D26" s="16">
        <f>ROUND(7834*D25,2)</f>
        <v>4387.04</v>
      </c>
      <c r="E26" s="16">
        <f>ROUND(7834*E25,2)</f>
        <v>4387.04</v>
      </c>
      <c r="F26" s="16">
        <f t="shared" ref="F26:I26" si="24">ROUND(7834*F25,2)</f>
        <v>4387.04</v>
      </c>
      <c r="G26" s="16">
        <f t="shared" si="24"/>
        <v>4387.04</v>
      </c>
      <c r="H26" s="16">
        <f t="shared" si="24"/>
        <v>4387.04</v>
      </c>
      <c r="I26" s="16">
        <f t="shared" si="24"/>
        <v>4387.04</v>
      </c>
      <c r="J26" s="16">
        <f t="shared" ref="J26" si="25">ROUND(7834*J25,2)</f>
        <v>1410.12</v>
      </c>
      <c r="K26" s="16">
        <f t="shared" ref="K26" si="26">ROUND(7834*K25,2)</f>
        <v>1410.12</v>
      </c>
      <c r="L26" s="16"/>
      <c r="M26" s="16"/>
      <c r="N26" s="16">
        <f>D26+F26+H26+J26</f>
        <v>14571.239999999998</v>
      </c>
      <c r="O26" s="16">
        <f t="shared" si="23"/>
        <v>14571.239999999998</v>
      </c>
    </row>
    <row r="27" spans="1:15" ht="60" x14ac:dyDescent="0.25">
      <c r="A27" s="14">
        <v>4</v>
      </c>
      <c r="B27" s="15" t="s">
        <v>46</v>
      </c>
      <c r="C27" s="14" t="s">
        <v>8</v>
      </c>
      <c r="D27" s="16">
        <f>ROUND(D26*0.3,2)</f>
        <v>1316.11</v>
      </c>
      <c r="E27" s="16">
        <f t="shared" ref="E27:I27" si="27">ROUND(E26*0.3,2)</f>
        <v>1316.11</v>
      </c>
      <c r="F27" s="16">
        <f t="shared" si="27"/>
        <v>1316.11</v>
      </c>
      <c r="G27" s="16">
        <f t="shared" si="27"/>
        <v>1316.11</v>
      </c>
      <c r="H27" s="16">
        <f t="shared" si="27"/>
        <v>1316.11</v>
      </c>
      <c r="I27" s="16">
        <f t="shared" si="27"/>
        <v>1316.11</v>
      </c>
      <c r="J27" s="16">
        <f t="shared" ref="J27:K27" si="28">ROUND(J26*0.3,2)</f>
        <v>423.04</v>
      </c>
      <c r="K27" s="16">
        <f t="shared" si="28"/>
        <v>423.04</v>
      </c>
      <c r="L27" s="16"/>
      <c r="M27" s="16"/>
      <c r="N27" s="16">
        <f t="shared" ref="N27:N37" si="29">D27+F27+H27+J27</f>
        <v>4371.37</v>
      </c>
      <c r="O27" s="16">
        <f t="shared" si="23"/>
        <v>4371.37</v>
      </c>
    </row>
    <row r="28" spans="1:15" ht="75" x14ac:dyDescent="0.25">
      <c r="A28" s="14">
        <v>5</v>
      </c>
      <c r="B28" s="15" t="s">
        <v>47</v>
      </c>
      <c r="C28" s="14" t="s">
        <v>8</v>
      </c>
      <c r="D28" s="16">
        <f>ROUND((D26+D27)*0.3,2)</f>
        <v>1710.95</v>
      </c>
      <c r="E28" s="16">
        <f t="shared" ref="E28:I28" si="30">ROUND((E26+E27)*0.3,2)</f>
        <v>1710.95</v>
      </c>
      <c r="F28" s="16">
        <f t="shared" si="30"/>
        <v>1710.95</v>
      </c>
      <c r="G28" s="16">
        <f t="shared" si="30"/>
        <v>1710.95</v>
      </c>
      <c r="H28" s="16">
        <f t="shared" si="30"/>
        <v>1710.95</v>
      </c>
      <c r="I28" s="16">
        <f t="shared" si="30"/>
        <v>1710.95</v>
      </c>
      <c r="J28" s="16">
        <f t="shared" ref="J28:K28" si="31">ROUND((J26+J27)*0.3,2)</f>
        <v>549.95000000000005</v>
      </c>
      <c r="K28" s="16">
        <f t="shared" si="31"/>
        <v>549.95000000000005</v>
      </c>
      <c r="L28" s="16"/>
      <c r="M28" s="16"/>
      <c r="N28" s="16">
        <f t="shared" si="29"/>
        <v>5682.8</v>
      </c>
      <c r="O28" s="16">
        <f t="shared" si="23"/>
        <v>5682.8</v>
      </c>
    </row>
    <row r="29" spans="1:15" ht="45" x14ac:dyDescent="0.25">
      <c r="A29" s="14">
        <v>6</v>
      </c>
      <c r="B29" s="15" t="s">
        <v>11</v>
      </c>
      <c r="C29" s="14" t="s">
        <v>8</v>
      </c>
      <c r="D29" s="16">
        <f>ROUND((D26+D27)*0.2,2)</f>
        <v>1140.6300000000001</v>
      </c>
      <c r="E29" s="16">
        <f t="shared" ref="E29:I29" si="32">ROUND((E26+E27)*0.2,2)</f>
        <v>1140.6300000000001</v>
      </c>
      <c r="F29" s="16">
        <f t="shared" si="32"/>
        <v>1140.6300000000001</v>
      </c>
      <c r="G29" s="16">
        <f t="shared" si="32"/>
        <v>1140.6300000000001</v>
      </c>
      <c r="H29" s="16">
        <f t="shared" si="32"/>
        <v>1140.6300000000001</v>
      </c>
      <c r="I29" s="16">
        <f t="shared" si="32"/>
        <v>1140.6300000000001</v>
      </c>
      <c r="J29" s="16">
        <f t="shared" ref="J29:K29" si="33">ROUND((J26+J27)*0.2,2)</f>
        <v>366.63</v>
      </c>
      <c r="K29" s="16">
        <f t="shared" si="33"/>
        <v>366.63</v>
      </c>
      <c r="L29" s="16"/>
      <c r="M29" s="16"/>
      <c r="N29" s="16">
        <f t="shared" si="29"/>
        <v>3788.5200000000004</v>
      </c>
      <c r="O29" s="16">
        <f t="shared" si="23"/>
        <v>3788.5200000000004</v>
      </c>
    </row>
    <row r="30" spans="1:15" ht="60" x14ac:dyDescent="0.25">
      <c r="A30" s="14">
        <v>7</v>
      </c>
      <c r="B30" s="15" t="s">
        <v>34</v>
      </c>
      <c r="C30" s="14" t="s">
        <v>8</v>
      </c>
      <c r="D30" s="16">
        <f>ROUND(D26*0.1,2)</f>
        <v>438.7</v>
      </c>
      <c r="E30" s="16">
        <f t="shared" ref="E30:K30" si="34">ROUND(E26*0.1,2)</f>
        <v>438.7</v>
      </c>
      <c r="F30" s="16">
        <f t="shared" si="34"/>
        <v>438.7</v>
      </c>
      <c r="G30" s="16">
        <f t="shared" si="34"/>
        <v>438.7</v>
      </c>
      <c r="H30" s="16">
        <f t="shared" si="34"/>
        <v>438.7</v>
      </c>
      <c r="I30" s="16">
        <f t="shared" si="34"/>
        <v>438.7</v>
      </c>
      <c r="J30" s="16">
        <f t="shared" si="34"/>
        <v>141.01</v>
      </c>
      <c r="K30" s="16">
        <f t="shared" si="34"/>
        <v>141.01</v>
      </c>
      <c r="L30" s="16"/>
      <c r="M30" s="16"/>
      <c r="N30" s="16">
        <f t="shared" si="29"/>
        <v>1457.11</v>
      </c>
      <c r="O30" s="16">
        <f t="shared" si="23"/>
        <v>1457.11</v>
      </c>
    </row>
    <row r="31" spans="1:15" ht="45" x14ac:dyDescent="0.25">
      <c r="A31" s="14"/>
      <c r="B31" s="15" t="s">
        <v>35</v>
      </c>
      <c r="C31" s="14" t="s">
        <v>8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/>
      <c r="M31" s="16"/>
      <c r="N31" s="16">
        <f t="shared" si="29"/>
        <v>0</v>
      </c>
      <c r="O31" s="16">
        <f t="shared" si="23"/>
        <v>0</v>
      </c>
    </row>
    <row r="32" spans="1:15" x14ac:dyDescent="0.25">
      <c r="A32" s="14">
        <v>8</v>
      </c>
      <c r="B32" s="17" t="s">
        <v>12</v>
      </c>
      <c r="C32" s="14" t="s">
        <v>8</v>
      </c>
      <c r="D32" s="16">
        <f>ROUND((D26+D27+D28+D29+D30+D31)*0.05,2)</f>
        <v>449.67</v>
      </c>
      <c r="E32" s="16">
        <f t="shared" ref="E32:K32" si="35">ROUND((E26+E27+E28+E29+E30+E31)*0.05,2)</f>
        <v>449.67</v>
      </c>
      <c r="F32" s="16">
        <f t="shared" si="35"/>
        <v>449.67</v>
      </c>
      <c r="G32" s="16">
        <f t="shared" si="35"/>
        <v>449.67</v>
      </c>
      <c r="H32" s="16">
        <f t="shared" si="35"/>
        <v>449.67</v>
      </c>
      <c r="I32" s="16">
        <f t="shared" si="35"/>
        <v>449.67</v>
      </c>
      <c r="J32" s="16">
        <f t="shared" si="35"/>
        <v>144.54</v>
      </c>
      <c r="K32" s="16">
        <f t="shared" si="35"/>
        <v>144.54</v>
      </c>
      <c r="L32" s="16"/>
      <c r="M32" s="16"/>
      <c r="N32" s="16">
        <f>D32+F32+H32+J32</f>
        <v>1493.55</v>
      </c>
      <c r="O32" s="16">
        <f>E32+G32+I32+K32</f>
        <v>1493.55</v>
      </c>
    </row>
    <row r="33" spans="1:15" x14ac:dyDescent="0.25">
      <c r="A33" s="14">
        <v>9</v>
      </c>
      <c r="B33" s="17" t="s">
        <v>13</v>
      </c>
      <c r="C33" s="14" t="s">
        <v>8</v>
      </c>
      <c r="D33" s="14">
        <f>ROUND((D26+D27+D28+D29+D30+D31)*0.01,2)</f>
        <v>89.93</v>
      </c>
      <c r="E33" s="14">
        <f t="shared" ref="E33:K33" si="36">ROUND((E26+E27+E28+E29+E30+E31)*0.01,2)</f>
        <v>89.93</v>
      </c>
      <c r="F33" s="14">
        <f t="shared" si="36"/>
        <v>89.93</v>
      </c>
      <c r="G33" s="14">
        <f t="shared" si="36"/>
        <v>89.93</v>
      </c>
      <c r="H33" s="14">
        <f t="shared" si="36"/>
        <v>89.93</v>
      </c>
      <c r="I33" s="14">
        <f t="shared" si="36"/>
        <v>89.93</v>
      </c>
      <c r="J33" s="14">
        <f t="shared" si="36"/>
        <v>28.91</v>
      </c>
      <c r="K33" s="14">
        <f t="shared" si="36"/>
        <v>28.91</v>
      </c>
      <c r="L33" s="16"/>
      <c r="M33" s="16"/>
      <c r="N33" s="16">
        <f t="shared" si="29"/>
        <v>298.70000000000005</v>
      </c>
      <c r="O33" s="16">
        <f t="shared" si="23"/>
        <v>298.70000000000005</v>
      </c>
    </row>
    <row r="34" spans="1:15" ht="45" x14ac:dyDescent="0.25">
      <c r="A34" s="14">
        <v>10</v>
      </c>
      <c r="B34" s="15" t="s">
        <v>17</v>
      </c>
      <c r="C34" s="14" t="s">
        <v>8</v>
      </c>
      <c r="D34" s="1">
        <f>ROUND((D26+D27+D28+D29+D30+D31+D32+D33)*0.302,2)</f>
        <v>2878.98</v>
      </c>
      <c r="E34" s="1">
        <f t="shared" ref="E34:K34" si="37">ROUND((E26+E27+E28+E29+E30+E31+E32+E33)*0.302,2)</f>
        <v>2878.98</v>
      </c>
      <c r="F34" s="1">
        <f t="shared" si="37"/>
        <v>2878.98</v>
      </c>
      <c r="G34" s="1">
        <f t="shared" si="37"/>
        <v>2878.98</v>
      </c>
      <c r="H34" s="1">
        <f t="shared" si="37"/>
        <v>2878.98</v>
      </c>
      <c r="I34" s="1">
        <f t="shared" si="37"/>
        <v>2878.98</v>
      </c>
      <c r="J34" s="1">
        <f t="shared" si="37"/>
        <v>925.39</v>
      </c>
      <c r="K34" s="1">
        <f t="shared" si="37"/>
        <v>925.39</v>
      </c>
      <c r="L34" s="16"/>
      <c r="M34" s="16"/>
      <c r="N34" s="16">
        <f t="shared" si="29"/>
        <v>9562.33</v>
      </c>
      <c r="O34" s="16">
        <f t="shared" si="23"/>
        <v>9562.33</v>
      </c>
    </row>
    <row r="35" spans="1:15" ht="30" x14ac:dyDescent="0.25">
      <c r="A35" s="17"/>
      <c r="B35" s="15" t="s">
        <v>32</v>
      </c>
      <c r="C35" s="14" t="s">
        <v>8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>
        <f t="shared" si="29"/>
        <v>0</v>
      </c>
      <c r="O35" s="16">
        <f t="shared" si="23"/>
        <v>0</v>
      </c>
    </row>
    <row r="36" spans="1:15" x14ac:dyDescent="0.25">
      <c r="A36" s="17"/>
      <c r="B36" s="18" t="s">
        <v>15</v>
      </c>
      <c r="C36" s="14" t="s">
        <v>8</v>
      </c>
      <c r="D36" s="16">
        <f>D26+D27+D28+D29+D30+D31+D32+D33+D34</f>
        <v>12412.01</v>
      </c>
      <c r="E36" s="16">
        <f t="shared" ref="E36:K36" si="38">E26+E27+E28+E29+E30+E31+E32+E33+E34</f>
        <v>12412.01</v>
      </c>
      <c r="F36" s="16">
        <f t="shared" si="38"/>
        <v>12412.01</v>
      </c>
      <c r="G36" s="16">
        <f t="shared" si="38"/>
        <v>12412.01</v>
      </c>
      <c r="H36" s="16">
        <f t="shared" si="38"/>
        <v>12412.01</v>
      </c>
      <c r="I36" s="16">
        <f t="shared" si="38"/>
        <v>12412.01</v>
      </c>
      <c r="J36" s="16">
        <f t="shared" si="38"/>
        <v>3989.5899999999997</v>
      </c>
      <c r="K36" s="16">
        <f t="shared" si="38"/>
        <v>3989.5899999999997</v>
      </c>
      <c r="L36" s="16"/>
      <c r="M36" s="16"/>
      <c r="N36" s="16">
        <f>D36+F36+H36+J36</f>
        <v>41225.619999999995</v>
      </c>
      <c r="O36" s="16">
        <f t="shared" si="23"/>
        <v>41225.619999999995</v>
      </c>
    </row>
    <row r="37" spans="1:15" x14ac:dyDescent="0.25">
      <c r="A37" s="17"/>
      <c r="B37" s="18" t="s">
        <v>16</v>
      </c>
      <c r="C37" s="14" t="s">
        <v>8</v>
      </c>
      <c r="D37" s="16">
        <f>ROUND(D36*12,2)</f>
        <v>148944.12</v>
      </c>
      <c r="E37" s="16">
        <f t="shared" ref="E37:I37" si="39">ROUND(E36*12,2)</f>
        <v>148944.12</v>
      </c>
      <c r="F37" s="16">
        <f t="shared" si="39"/>
        <v>148944.12</v>
      </c>
      <c r="G37" s="16">
        <f t="shared" si="39"/>
        <v>148944.12</v>
      </c>
      <c r="H37" s="16">
        <f t="shared" si="39"/>
        <v>148944.12</v>
      </c>
      <c r="I37" s="16">
        <f t="shared" si="39"/>
        <v>148944.12</v>
      </c>
      <c r="J37" s="16">
        <f t="shared" ref="J37:K37" si="40">ROUND(J36*12,2)</f>
        <v>47875.08</v>
      </c>
      <c r="K37" s="16">
        <f t="shared" si="40"/>
        <v>47875.08</v>
      </c>
      <c r="L37" s="16"/>
      <c r="M37" s="16"/>
      <c r="N37" s="16">
        <f t="shared" si="29"/>
        <v>494707.44</v>
      </c>
      <c r="O37" s="16">
        <f t="shared" si="23"/>
        <v>494707.44</v>
      </c>
    </row>
    <row r="38" spans="1:15" ht="19.5" customHeight="1" x14ac:dyDescent="0.25">
      <c r="A38" s="17"/>
      <c r="B38" s="44" t="s">
        <v>18</v>
      </c>
      <c r="C38" s="4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x14ac:dyDescent="0.25">
      <c r="A39" s="17"/>
      <c r="B39" s="15" t="s">
        <v>51</v>
      </c>
      <c r="C39" s="14" t="s">
        <v>8</v>
      </c>
      <c r="D39" s="16">
        <f>ROUND(D22*0.114,2)</f>
        <v>52052.22</v>
      </c>
      <c r="E39" s="16">
        <f t="shared" ref="E39:M39" si="41">ROUND(E22*0.114,2)</f>
        <v>59392.88</v>
      </c>
      <c r="F39" s="16">
        <f t="shared" si="41"/>
        <v>53720.54</v>
      </c>
      <c r="G39" s="16">
        <f t="shared" si="41"/>
        <v>61061.23</v>
      </c>
      <c r="H39" s="16">
        <f t="shared" si="41"/>
        <v>59392.88</v>
      </c>
      <c r="I39" s="16">
        <f t="shared" si="41"/>
        <v>64731.57</v>
      </c>
      <c r="J39" s="16">
        <f t="shared" si="41"/>
        <v>61061.23</v>
      </c>
      <c r="K39" s="16">
        <f t="shared" si="41"/>
        <v>66733.58</v>
      </c>
      <c r="L39" s="16">
        <f t="shared" si="41"/>
        <v>61061.23</v>
      </c>
      <c r="M39" s="16">
        <f t="shared" si="41"/>
        <v>66733.58</v>
      </c>
      <c r="N39" s="16">
        <f t="shared" ref="N39" si="42">D39+F39+H39+J39+L39</f>
        <v>287288.10000000003</v>
      </c>
      <c r="O39" s="16">
        <f t="shared" ref="O39" si="43">E39+G39+I39+K39+M39</f>
        <v>318652.84000000003</v>
      </c>
    </row>
    <row r="40" spans="1:15" ht="66" customHeight="1" x14ac:dyDescent="0.25">
      <c r="A40" s="17"/>
      <c r="B40" s="30" t="s">
        <v>20</v>
      </c>
      <c r="C40" s="31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45" customHeight="1" x14ac:dyDescent="0.25">
      <c r="A41" s="17"/>
      <c r="B41" s="15" t="s">
        <v>49</v>
      </c>
      <c r="C41" s="14" t="s">
        <v>8</v>
      </c>
      <c r="D41" s="16">
        <f>ROUND(0.084*D22,2)</f>
        <v>38354.269999999997</v>
      </c>
      <c r="E41" s="16">
        <f t="shared" ref="E41:M41" si="44">ROUND(0.084*E22,2)</f>
        <v>43763.18</v>
      </c>
      <c r="F41" s="16">
        <f t="shared" si="44"/>
        <v>39583.56</v>
      </c>
      <c r="G41" s="16">
        <f t="shared" si="44"/>
        <v>44992.480000000003</v>
      </c>
      <c r="H41" s="16">
        <f t="shared" si="44"/>
        <v>43763.18</v>
      </c>
      <c r="I41" s="16">
        <f t="shared" si="44"/>
        <v>47696.95</v>
      </c>
      <c r="J41" s="16">
        <f t="shared" si="44"/>
        <v>44992.480000000003</v>
      </c>
      <c r="K41" s="16">
        <f t="shared" si="44"/>
        <v>49172.11</v>
      </c>
      <c r="L41" s="16">
        <f t="shared" si="44"/>
        <v>44992.480000000003</v>
      </c>
      <c r="M41" s="16">
        <f t="shared" si="44"/>
        <v>49172.11</v>
      </c>
      <c r="N41" s="16">
        <f t="shared" ref="N41" si="45">D41+F41+H41+J41+L41</f>
        <v>211685.97</v>
      </c>
      <c r="O41" s="16">
        <f t="shared" ref="O41" si="46">E41+G41+I41+K41+M41</f>
        <v>234796.82999999996</v>
      </c>
    </row>
    <row r="42" spans="1:15" ht="66.75" customHeight="1" x14ac:dyDescent="0.25">
      <c r="A42" s="17"/>
      <c r="B42" s="30" t="s">
        <v>19</v>
      </c>
      <c r="C42" s="31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ht="45" x14ac:dyDescent="0.25">
      <c r="A43" s="17"/>
      <c r="B43" s="15" t="s">
        <v>50</v>
      </c>
      <c r="C43" s="14" t="s">
        <v>8</v>
      </c>
      <c r="D43" s="16">
        <f>ROUND(0.042*D22,2)</f>
        <v>19177.13</v>
      </c>
      <c r="E43" s="16">
        <f t="shared" ref="E43:M43" si="47">ROUND(0.042*E22,2)</f>
        <v>21881.59</v>
      </c>
      <c r="F43" s="16">
        <f t="shared" si="47"/>
        <v>19791.78</v>
      </c>
      <c r="G43" s="16">
        <f t="shared" si="47"/>
        <v>22496.240000000002</v>
      </c>
      <c r="H43" s="16">
        <f t="shared" si="47"/>
        <v>21881.59</v>
      </c>
      <c r="I43" s="16">
        <f t="shared" si="47"/>
        <v>23848.47</v>
      </c>
      <c r="J43" s="16">
        <f t="shared" si="47"/>
        <v>22496.240000000002</v>
      </c>
      <c r="K43" s="16">
        <f t="shared" si="47"/>
        <v>24586.06</v>
      </c>
      <c r="L43" s="16">
        <f t="shared" si="47"/>
        <v>22496.240000000002</v>
      </c>
      <c r="M43" s="16">
        <f t="shared" si="47"/>
        <v>24586.06</v>
      </c>
      <c r="N43" s="16">
        <f t="shared" ref="N43" si="48">D43+F43+H43+J43+L43</f>
        <v>105842.98000000001</v>
      </c>
      <c r="O43" s="16">
        <f t="shared" ref="O43" si="49">E43+G43+I43+K43+M43</f>
        <v>117398.42</v>
      </c>
    </row>
    <row r="44" spans="1:15" ht="68.25" customHeight="1" x14ac:dyDescent="0.25">
      <c r="A44" s="17"/>
      <c r="B44" s="30" t="s">
        <v>21</v>
      </c>
      <c r="C44" s="31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x14ac:dyDescent="0.25">
      <c r="A45" s="17"/>
      <c r="B45" s="17"/>
      <c r="C45" s="14" t="s">
        <v>8</v>
      </c>
      <c r="D45" s="16">
        <f>D22+D39+D41+D43+D37</f>
        <v>715126.18</v>
      </c>
      <c r="E45" s="16">
        <f t="shared" ref="E45:M45" si="50">E22+E39+E41+E43+E37</f>
        <v>794971.97</v>
      </c>
      <c r="F45" s="16">
        <f t="shared" si="50"/>
        <v>733272.79999999993</v>
      </c>
      <c r="G45" s="16">
        <f t="shared" si="50"/>
        <v>813118.87</v>
      </c>
      <c r="H45" s="16">
        <f t="shared" si="50"/>
        <v>794971.97</v>
      </c>
      <c r="I45" s="16">
        <f t="shared" si="50"/>
        <v>853041.90999999992</v>
      </c>
      <c r="J45" s="16">
        <f t="shared" si="50"/>
        <v>712049.83</v>
      </c>
      <c r="K45" s="16">
        <f t="shared" si="50"/>
        <v>773749.14999999991</v>
      </c>
      <c r="L45" s="16">
        <f t="shared" si="50"/>
        <v>664174.75</v>
      </c>
      <c r="M45" s="16">
        <f t="shared" si="50"/>
        <v>725874.07</v>
      </c>
      <c r="N45" s="16">
        <f t="shared" ref="N45" si="51">D45+F45+H45+J45+L45</f>
        <v>3619595.5300000003</v>
      </c>
      <c r="O45" s="16">
        <f t="shared" ref="O45" si="52">E45+G45+I45+K45+M45</f>
        <v>3960755.9699999997</v>
      </c>
    </row>
    <row r="46" spans="1:15" ht="15.75" x14ac:dyDescent="0.25">
      <c r="A46" s="17"/>
      <c r="B46" s="30" t="s">
        <v>36</v>
      </c>
      <c r="C46" s="31"/>
      <c r="D46" s="13">
        <v>25</v>
      </c>
      <c r="E46" s="13">
        <v>25</v>
      </c>
      <c r="F46" s="13">
        <v>25</v>
      </c>
      <c r="G46" s="13">
        <v>25</v>
      </c>
      <c r="H46" s="13">
        <v>25</v>
      </c>
      <c r="I46" s="13">
        <v>25</v>
      </c>
      <c r="J46" s="13">
        <v>25</v>
      </c>
      <c r="K46" s="13">
        <v>25</v>
      </c>
      <c r="L46" s="13">
        <v>25</v>
      </c>
      <c r="M46" s="13">
        <v>25</v>
      </c>
      <c r="N46" s="13">
        <v>25</v>
      </c>
      <c r="O46" s="13">
        <v>25</v>
      </c>
    </row>
    <row r="47" spans="1:15" ht="36" customHeight="1" x14ac:dyDescent="0.25">
      <c r="A47" s="17"/>
      <c r="B47" s="30" t="s">
        <v>37</v>
      </c>
      <c r="C47" s="31"/>
      <c r="D47" s="13">
        <f>ROUND(D45/D46,0)</f>
        <v>28605</v>
      </c>
      <c r="E47" s="13">
        <f t="shared" ref="E47:M47" si="53">ROUND(E45/E46,0)</f>
        <v>31799</v>
      </c>
      <c r="F47" s="13">
        <f t="shared" si="53"/>
        <v>29331</v>
      </c>
      <c r="G47" s="13">
        <f t="shared" si="53"/>
        <v>32525</v>
      </c>
      <c r="H47" s="13">
        <f t="shared" si="53"/>
        <v>31799</v>
      </c>
      <c r="I47" s="13">
        <f t="shared" si="53"/>
        <v>34122</v>
      </c>
      <c r="J47" s="13">
        <f t="shared" si="53"/>
        <v>28482</v>
      </c>
      <c r="K47" s="13">
        <f t="shared" si="53"/>
        <v>30950</v>
      </c>
      <c r="L47" s="13">
        <f t="shared" si="53"/>
        <v>26567</v>
      </c>
      <c r="M47" s="13">
        <f t="shared" si="53"/>
        <v>29035</v>
      </c>
      <c r="N47" s="13">
        <f>ROUND((D47+F47+H47+J47+L47)/5,0)</f>
        <v>28957</v>
      </c>
      <c r="O47" s="13">
        <f>ROUND((E47+G47+I47+K47+M47)/5,0)</f>
        <v>31686</v>
      </c>
    </row>
    <row r="48" spans="1:15" ht="54.75" customHeight="1" x14ac:dyDescent="0.25">
      <c r="A48" s="17"/>
      <c r="B48" s="30" t="s">
        <v>38</v>
      </c>
      <c r="C48" s="3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3">
        <v>28957</v>
      </c>
      <c r="O48" s="13">
        <v>28957</v>
      </c>
    </row>
    <row r="49" spans="1:15" ht="114" customHeight="1" x14ac:dyDescent="0.25">
      <c r="A49" s="17"/>
      <c r="B49" s="32" t="s">
        <v>39</v>
      </c>
      <c r="C49" s="33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22">
        <f>ROUND(N47/N48,3)</f>
        <v>1</v>
      </c>
      <c r="O49" s="22">
        <f>ROUND(O47/O48,3)</f>
        <v>1.0940000000000001</v>
      </c>
    </row>
    <row r="50" spans="1:15" ht="61.5" customHeight="1" x14ac:dyDescent="0.25">
      <c r="A50" s="17"/>
      <c r="B50" s="30" t="s">
        <v>40</v>
      </c>
      <c r="C50" s="3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3">
        <v>6374</v>
      </c>
      <c r="O50" s="13">
        <v>6374</v>
      </c>
    </row>
    <row r="51" spans="1:15" ht="48" customHeight="1" x14ac:dyDescent="0.25">
      <c r="A51" s="17"/>
      <c r="B51" s="30" t="s">
        <v>41</v>
      </c>
      <c r="C51" s="31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3">
        <f>N48+N50</f>
        <v>35331</v>
      </c>
      <c r="O51" s="13">
        <f>O48+O50</f>
        <v>35331</v>
      </c>
    </row>
  </sheetData>
  <mergeCells count="22">
    <mergeCell ref="B40:C40"/>
    <mergeCell ref="J6:K6"/>
    <mergeCell ref="L6:M6"/>
    <mergeCell ref="B44:C44"/>
    <mergeCell ref="B42:C42"/>
    <mergeCell ref="B38:C38"/>
    <mergeCell ref="A2:O2"/>
    <mergeCell ref="B51:C51"/>
    <mergeCell ref="B46:C46"/>
    <mergeCell ref="B47:C47"/>
    <mergeCell ref="B48:C48"/>
    <mergeCell ref="B49:C49"/>
    <mergeCell ref="B50:C50"/>
    <mergeCell ref="A5:A7"/>
    <mergeCell ref="B8:C8"/>
    <mergeCell ref="D6:E6"/>
    <mergeCell ref="F6:G6"/>
    <mergeCell ref="D5:M5"/>
    <mergeCell ref="H6:I6"/>
    <mergeCell ref="C5:C7"/>
    <mergeCell ref="B5:B7"/>
    <mergeCell ref="N6:O6"/>
  </mergeCells>
  <printOptions horizontalCentered="1"/>
  <pageMargins left="0.51181102362204722" right="0.11811023622047245" top="0.74803149606299213" bottom="0.5511811023622047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view="pageBreakPreview" zoomScale="80" zoomScaleNormal="77" zoomScaleSheetLayoutView="80" workbookViewId="0">
      <pane xSplit="3" ySplit="7" topLeftCell="D44" activePane="bottomRight" state="frozen"/>
      <selection pane="topRight" activeCell="D1" sqref="D1"/>
      <selection pane="bottomLeft" activeCell="A5" sqref="A5"/>
      <selection pane="bottomRight" activeCell="D40" sqref="D40"/>
    </sheetView>
  </sheetViews>
  <sheetFormatPr defaultRowHeight="15" x14ac:dyDescent="0.25"/>
  <cols>
    <col min="1" max="1" width="7.140625" style="3" customWidth="1"/>
    <col min="2" max="2" width="28.28515625" style="3" customWidth="1"/>
    <col min="3" max="3" width="13.7109375" style="3" customWidth="1"/>
    <col min="4" max="4" width="12.140625" style="3" customWidth="1"/>
    <col min="5" max="5" width="13.42578125" style="3" customWidth="1"/>
    <col min="6" max="6" width="12.7109375" style="3" customWidth="1"/>
    <col min="7" max="7" width="12.5703125" style="3" customWidth="1"/>
    <col min="8" max="8" width="13" style="3" customWidth="1"/>
    <col min="9" max="9" width="11.7109375" style="3" customWidth="1"/>
    <col min="10" max="10" width="13.42578125" style="3" customWidth="1"/>
    <col min="11" max="13" width="11.7109375" style="3" customWidth="1"/>
    <col min="14" max="14" width="16.42578125" style="3" customWidth="1"/>
    <col min="15" max="15" width="16.85546875" style="3" customWidth="1"/>
    <col min="16" max="16" width="11.28515625" style="3" bestFit="1" customWidth="1"/>
    <col min="17" max="16384" width="9.140625" style="3"/>
  </cols>
  <sheetData>
    <row r="1" spans="1:17" s="2" customFormat="1" ht="18.75" x14ac:dyDescent="0.3">
      <c r="N1" s="2" t="s">
        <v>43</v>
      </c>
    </row>
    <row r="2" spans="1:17" ht="18.75" x14ac:dyDescent="0.3">
      <c r="A2" s="29" t="s">
        <v>44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5" spans="1:17" ht="15" customHeight="1" x14ac:dyDescent="0.25">
      <c r="A5" s="34" t="s">
        <v>1</v>
      </c>
      <c r="B5" s="42" t="s">
        <v>2</v>
      </c>
      <c r="C5" s="42" t="s">
        <v>3</v>
      </c>
      <c r="D5" s="39" t="s">
        <v>10</v>
      </c>
      <c r="E5" s="41"/>
      <c r="F5" s="41"/>
      <c r="G5" s="41"/>
      <c r="H5" s="41"/>
      <c r="I5" s="41"/>
      <c r="J5" s="41"/>
      <c r="K5" s="41"/>
      <c r="L5" s="41"/>
      <c r="M5" s="41"/>
      <c r="N5" s="4"/>
      <c r="O5" s="5"/>
    </row>
    <row r="6" spans="1:17" ht="15" customHeight="1" x14ac:dyDescent="0.25">
      <c r="A6" s="35"/>
      <c r="B6" s="42"/>
      <c r="C6" s="42"/>
      <c r="D6" s="39" t="s">
        <v>22</v>
      </c>
      <c r="E6" s="40"/>
      <c r="F6" s="39" t="s">
        <v>23</v>
      </c>
      <c r="G6" s="40"/>
      <c r="H6" s="39" t="s">
        <v>24</v>
      </c>
      <c r="I6" s="40"/>
      <c r="J6" s="39" t="s">
        <v>25</v>
      </c>
      <c r="K6" s="40"/>
      <c r="L6" s="39" t="s">
        <v>26</v>
      </c>
      <c r="M6" s="40"/>
      <c r="N6" s="43" t="s">
        <v>0</v>
      </c>
      <c r="O6" s="43"/>
    </row>
    <row r="7" spans="1:17" ht="45" x14ac:dyDescent="0.25">
      <c r="A7" s="36"/>
      <c r="B7" s="42"/>
      <c r="C7" s="42"/>
      <c r="D7" s="6" t="s">
        <v>6</v>
      </c>
      <c r="E7" s="6" t="s">
        <v>7</v>
      </c>
      <c r="F7" s="6" t="s">
        <v>6</v>
      </c>
      <c r="G7" s="6" t="s">
        <v>7</v>
      </c>
      <c r="H7" s="6" t="s">
        <v>6</v>
      </c>
      <c r="I7" s="6" t="s">
        <v>7</v>
      </c>
      <c r="J7" s="6" t="s">
        <v>6</v>
      </c>
      <c r="K7" s="6" t="s">
        <v>7</v>
      </c>
      <c r="L7" s="6" t="s">
        <v>6</v>
      </c>
      <c r="M7" s="6" t="s">
        <v>7</v>
      </c>
      <c r="N7" s="6" t="s">
        <v>6</v>
      </c>
      <c r="O7" s="6" t="s">
        <v>7</v>
      </c>
    </row>
    <row r="8" spans="1:17" ht="30" customHeight="1" x14ac:dyDescent="0.25">
      <c r="A8" s="7"/>
      <c r="B8" s="37" t="s">
        <v>9</v>
      </c>
      <c r="C8" s="3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1:17" ht="30" customHeight="1" x14ac:dyDescent="0.25">
      <c r="A9" s="7">
        <v>1</v>
      </c>
      <c r="B9" s="10" t="s">
        <v>28</v>
      </c>
      <c r="C9" s="11" t="s">
        <v>29</v>
      </c>
      <c r="D9" s="12">
        <v>28</v>
      </c>
      <c r="E9" s="12">
        <v>32</v>
      </c>
      <c r="F9" s="12">
        <v>29</v>
      </c>
      <c r="G9" s="12">
        <v>33</v>
      </c>
      <c r="H9" s="12">
        <v>32</v>
      </c>
      <c r="I9" s="12">
        <v>35</v>
      </c>
      <c r="J9" s="12">
        <v>33</v>
      </c>
      <c r="K9" s="12">
        <v>36</v>
      </c>
      <c r="L9" s="12">
        <v>33</v>
      </c>
      <c r="M9" s="12">
        <v>36</v>
      </c>
      <c r="N9" s="13">
        <f>D9+F9+H9+J9+L9</f>
        <v>155</v>
      </c>
      <c r="O9" s="13">
        <f>E9+G9+I9+K9+M9</f>
        <v>172</v>
      </c>
      <c r="P9" s="23">
        <f>N9-'5-6 дневная  неделя'!N9</f>
        <v>0</v>
      </c>
      <c r="Q9" s="23">
        <f>O9-'5-6 дневная  неделя'!O9</f>
        <v>0</v>
      </c>
    </row>
    <row r="10" spans="1:17" ht="43.5" customHeight="1" x14ac:dyDescent="0.25">
      <c r="A10" s="14">
        <v>2</v>
      </c>
      <c r="B10" s="15" t="s">
        <v>27</v>
      </c>
      <c r="C10" s="14" t="s">
        <v>4</v>
      </c>
      <c r="D10" s="14">
        <f>ROUND(D9/18,2)</f>
        <v>1.56</v>
      </c>
      <c r="E10" s="14">
        <f t="shared" ref="E10:F10" si="0">ROUND(E9/18,2)</f>
        <v>1.78</v>
      </c>
      <c r="F10" s="14">
        <f t="shared" si="0"/>
        <v>1.61</v>
      </c>
      <c r="G10" s="14">
        <v>1.83</v>
      </c>
      <c r="H10" s="14">
        <v>1.78</v>
      </c>
      <c r="I10" s="14">
        <v>1.94</v>
      </c>
      <c r="J10" s="14">
        <v>1.83</v>
      </c>
      <c r="K10" s="16">
        <v>2</v>
      </c>
      <c r="L10" s="16">
        <v>1.83</v>
      </c>
      <c r="M10" s="16">
        <v>2</v>
      </c>
      <c r="N10" s="16">
        <f>D10+F10+H10+J10+L10</f>
        <v>8.61</v>
      </c>
      <c r="O10" s="16">
        <f>E10+G10+I10+K10+M10</f>
        <v>9.5500000000000007</v>
      </c>
      <c r="P10" s="23">
        <f>N10-'5-6 дневная  неделя'!N10</f>
        <v>0</v>
      </c>
      <c r="Q10" s="23">
        <f>O10-'5-6 дневная  неделя'!O10</f>
        <v>0</v>
      </c>
    </row>
    <row r="11" spans="1:17" ht="45" x14ac:dyDescent="0.25">
      <c r="A11" s="7">
        <v>3</v>
      </c>
      <c r="B11" s="15" t="s">
        <v>33</v>
      </c>
      <c r="C11" s="14" t="s">
        <v>8</v>
      </c>
      <c r="D11" s="16">
        <f>ROUND(8621*D10,2)</f>
        <v>13448.76</v>
      </c>
      <c r="E11" s="16">
        <f t="shared" ref="E11:M11" si="1">ROUND(8621*E10,2)</f>
        <v>15345.38</v>
      </c>
      <c r="F11" s="16">
        <f t="shared" si="1"/>
        <v>13879.81</v>
      </c>
      <c r="G11" s="16">
        <f t="shared" si="1"/>
        <v>15776.43</v>
      </c>
      <c r="H11" s="16">
        <f t="shared" si="1"/>
        <v>15345.38</v>
      </c>
      <c r="I11" s="16">
        <f t="shared" si="1"/>
        <v>16724.740000000002</v>
      </c>
      <c r="J11" s="16">
        <f t="shared" si="1"/>
        <v>15776.43</v>
      </c>
      <c r="K11" s="16">
        <f t="shared" si="1"/>
        <v>17242</v>
      </c>
      <c r="L11" s="16">
        <f t="shared" si="1"/>
        <v>15776.43</v>
      </c>
      <c r="M11" s="16">
        <f t="shared" si="1"/>
        <v>17242</v>
      </c>
      <c r="N11" s="16">
        <f t="shared" ref="N11:O23" si="2">D11+F11+H11+J11+L11</f>
        <v>74226.81</v>
      </c>
      <c r="O11" s="16">
        <f t="shared" si="2"/>
        <v>82330.55</v>
      </c>
      <c r="P11" s="23">
        <f>N11-'5-6 дневная  неделя'!N11</f>
        <v>0</v>
      </c>
      <c r="Q11" s="23">
        <f>O11-'5-6 дневная  неделя'!O11</f>
        <v>0</v>
      </c>
    </row>
    <row r="12" spans="1:17" ht="60" x14ac:dyDescent="0.25">
      <c r="A12" s="14">
        <v>4</v>
      </c>
      <c r="B12" s="15" t="s">
        <v>46</v>
      </c>
      <c r="C12" s="14" t="s">
        <v>8</v>
      </c>
      <c r="D12" s="16">
        <f t="shared" ref="D12:M12" si="3">ROUND(D11*0.3,2)</f>
        <v>4034.63</v>
      </c>
      <c r="E12" s="16">
        <f t="shared" si="3"/>
        <v>4603.6099999999997</v>
      </c>
      <c r="F12" s="16">
        <f t="shared" si="3"/>
        <v>4163.9399999999996</v>
      </c>
      <c r="G12" s="16">
        <f t="shared" si="3"/>
        <v>4732.93</v>
      </c>
      <c r="H12" s="16">
        <f t="shared" si="3"/>
        <v>4603.6099999999997</v>
      </c>
      <c r="I12" s="16">
        <f t="shared" si="3"/>
        <v>5017.42</v>
      </c>
      <c r="J12" s="16">
        <f t="shared" si="3"/>
        <v>4732.93</v>
      </c>
      <c r="K12" s="16">
        <f t="shared" si="3"/>
        <v>5172.6000000000004</v>
      </c>
      <c r="L12" s="16">
        <f t="shared" si="3"/>
        <v>4732.93</v>
      </c>
      <c r="M12" s="16">
        <f t="shared" si="3"/>
        <v>5172.6000000000004</v>
      </c>
      <c r="N12" s="16">
        <f t="shared" si="2"/>
        <v>22268.04</v>
      </c>
      <c r="O12" s="16">
        <f t="shared" si="2"/>
        <v>24699.160000000003</v>
      </c>
      <c r="P12" s="23">
        <f>N12-'5-6 дневная  неделя'!N12</f>
        <v>0</v>
      </c>
      <c r="Q12" s="23">
        <f>O12-'5-6 дневная  неделя'!O12</f>
        <v>0</v>
      </c>
    </row>
    <row r="13" spans="1:17" ht="75" x14ac:dyDescent="0.25">
      <c r="A13" s="7">
        <v>5</v>
      </c>
      <c r="B13" s="15" t="s">
        <v>47</v>
      </c>
      <c r="C13" s="14" t="s">
        <v>8</v>
      </c>
      <c r="D13" s="16">
        <f t="shared" ref="D13:M13" si="4">ROUND((D11+D12)*0.3,2)</f>
        <v>5245.02</v>
      </c>
      <c r="E13" s="16">
        <f t="shared" si="4"/>
        <v>5984.7</v>
      </c>
      <c r="F13" s="16">
        <f t="shared" si="4"/>
        <v>5413.13</v>
      </c>
      <c r="G13" s="16">
        <f t="shared" si="4"/>
        <v>6152.81</v>
      </c>
      <c r="H13" s="16">
        <f t="shared" si="4"/>
        <v>5984.7</v>
      </c>
      <c r="I13" s="16">
        <f t="shared" si="4"/>
        <v>6522.65</v>
      </c>
      <c r="J13" s="16">
        <f t="shared" si="4"/>
        <v>6152.81</v>
      </c>
      <c r="K13" s="16">
        <f t="shared" si="4"/>
        <v>6724.38</v>
      </c>
      <c r="L13" s="16">
        <f t="shared" si="4"/>
        <v>6152.81</v>
      </c>
      <c r="M13" s="16">
        <f t="shared" si="4"/>
        <v>6724.38</v>
      </c>
      <c r="N13" s="16">
        <f t="shared" si="2"/>
        <v>28948.470000000005</v>
      </c>
      <c r="O13" s="16">
        <f t="shared" si="2"/>
        <v>32108.920000000002</v>
      </c>
      <c r="P13" s="23">
        <f>N13-'5-6 дневная  неделя'!N13</f>
        <v>0</v>
      </c>
      <c r="Q13" s="23">
        <f>O13-'5-6 дневная  неделя'!O13</f>
        <v>0</v>
      </c>
    </row>
    <row r="14" spans="1:17" ht="60" x14ac:dyDescent="0.25">
      <c r="A14" s="14">
        <v>6</v>
      </c>
      <c r="B14" s="15" t="s">
        <v>48</v>
      </c>
      <c r="C14" s="14" t="s">
        <v>8</v>
      </c>
      <c r="D14" s="16">
        <f t="shared" ref="D14:G14" si="5">ROUND(D11*0.25,2)</f>
        <v>3362.19</v>
      </c>
      <c r="E14" s="16">
        <f t="shared" si="5"/>
        <v>3836.35</v>
      </c>
      <c r="F14" s="16">
        <f t="shared" si="5"/>
        <v>3469.95</v>
      </c>
      <c r="G14" s="16">
        <f t="shared" si="5"/>
        <v>3944.11</v>
      </c>
      <c r="H14" s="16">
        <f>ROUND(H11*0.25,2)</f>
        <v>3836.35</v>
      </c>
      <c r="I14" s="16">
        <f t="shared" ref="I14:M14" si="6">ROUND(I11*0.25,2)</f>
        <v>4181.1899999999996</v>
      </c>
      <c r="J14" s="16">
        <f t="shared" si="6"/>
        <v>3944.11</v>
      </c>
      <c r="K14" s="16">
        <f t="shared" si="6"/>
        <v>4310.5</v>
      </c>
      <c r="L14" s="16">
        <f t="shared" si="6"/>
        <v>3944.11</v>
      </c>
      <c r="M14" s="16">
        <f t="shared" si="6"/>
        <v>4310.5</v>
      </c>
      <c r="N14" s="16">
        <f t="shared" ref="N14:O14" si="7">D14+F14+H14+J14+L14</f>
        <v>18556.71</v>
      </c>
      <c r="O14" s="16">
        <f t="shared" si="7"/>
        <v>20582.650000000001</v>
      </c>
      <c r="P14" s="23">
        <f>N14-'5-6 дневная  неделя'!N14</f>
        <v>-742.2599999999984</v>
      </c>
      <c r="Q14" s="23">
        <f>O14-'5-6 дневная  неделя'!O14</f>
        <v>-823.29000000000087</v>
      </c>
    </row>
    <row r="15" spans="1:17" ht="45" x14ac:dyDescent="0.25">
      <c r="A15" s="7">
        <v>7</v>
      </c>
      <c r="B15" s="15" t="s">
        <v>11</v>
      </c>
      <c r="C15" s="14" t="s">
        <v>8</v>
      </c>
      <c r="D15" s="16">
        <f t="shared" ref="D15:M15" si="8">ROUND((D11+D12)*0.2,2)</f>
        <v>3496.68</v>
      </c>
      <c r="E15" s="16">
        <f t="shared" si="8"/>
        <v>3989.8</v>
      </c>
      <c r="F15" s="16">
        <f t="shared" si="8"/>
        <v>3608.75</v>
      </c>
      <c r="G15" s="16">
        <f t="shared" si="8"/>
        <v>4101.87</v>
      </c>
      <c r="H15" s="16">
        <f t="shared" si="8"/>
        <v>3989.8</v>
      </c>
      <c r="I15" s="16">
        <f t="shared" si="8"/>
        <v>4348.43</v>
      </c>
      <c r="J15" s="16">
        <f t="shared" si="8"/>
        <v>4101.87</v>
      </c>
      <c r="K15" s="16">
        <f t="shared" si="8"/>
        <v>4482.92</v>
      </c>
      <c r="L15" s="16">
        <f t="shared" si="8"/>
        <v>4101.87</v>
      </c>
      <c r="M15" s="16">
        <f t="shared" si="8"/>
        <v>4482.92</v>
      </c>
      <c r="N15" s="16">
        <f t="shared" si="2"/>
        <v>19298.969999999998</v>
      </c>
      <c r="O15" s="16">
        <f t="shared" si="2"/>
        <v>21405.940000000002</v>
      </c>
      <c r="P15" s="24">
        <f>N15-'5-6 дневная  неделя'!N14</f>
        <v>0</v>
      </c>
      <c r="Q15" s="24">
        <f>O15-'5-6 дневная  неделя'!O14</f>
        <v>0</v>
      </c>
    </row>
    <row r="16" spans="1:17" ht="60" x14ac:dyDescent="0.25">
      <c r="A16" s="14">
        <v>8</v>
      </c>
      <c r="B16" s="15" t="s">
        <v>34</v>
      </c>
      <c r="C16" s="14" t="s">
        <v>8</v>
      </c>
      <c r="D16" s="16">
        <f>ROUND(D11*0.1,2)</f>
        <v>1344.88</v>
      </c>
      <c r="E16" s="16">
        <f t="shared" ref="E16:M16" si="9">ROUND(E11*0.1,2)</f>
        <v>1534.54</v>
      </c>
      <c r="F16" s="16">
        <f t="shared" si="9"/>
        <v>1387.98</v>
      </c>
      <c r="G16" s="16">
        <f t="shared" si="9"/>
        <v>1577.64</v>
      </c>
      <c r="H16" s="16">
        <f t="shared" si="9"/>
        <v>1534.54</v>
      </c>
      <c r="I16" s="16">
        <f t="shared" si="9"/>
        <v>1672.47</v>
      </c>
      <c r="J16" s="16">
        <f t="shared" si="9"/>
        <v>1577.64</v>
      </c>
      <c r="K16" s="16">
        <f t="shared" si="9"/>
        <v>1724.2</v>
      </c>
      <c r="L16" s="16">
        <f t="shared" si="9"/>
        <v>1577.64</v>
      </c>
      <c r="M16" s="16">
        <f t="shared" si="9"/>
        <v>1724.2</v>
      </c>
      <c r="N16" s="16">
        <f t="shared" si="2"/>
        <v>7422.68</v>
      </c>
      <c r="O16" s="16">
        <f t="shared" si="2"/>
        <v>8233.0500000000011</v>
      </c>
      <c r="P16" s="24">
        <f>N16-'5-6 дневная  неделя'!N15</f>
        <v>0</v>
      </c>
      <c r="Q16" s="24">
        <f>O16-'5-6 дневная  неделя'!O15</f>
        <v>0</v>
      </c>
    </row>
    <row r="17" spans="1:17" ht="45" x14ac:dyDescent="0.25">
      <c r="A17" s="25"/>
      <c r="B17" s="15" t="s">
        <v>35</v>
      </c>
      <c r="C17" s="14" t="s">
        <v>8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f t="shared" ref="N17" si="10">D17+F17+H17+J17+L17</f>
        <v>0</v>
      </c>
      <c r="O17" s="16">
        <f t="shared" ref="O17" si="11">E17+G17+I17+K17+M17</f>
        <v>0</v>
      </c>
      <c r="P17" s="24"/>
      <c r="Q17" s="24"/>
    </row>
    <row r="18" spans="1:17" x14ac:dyDescent="0.25">
      <c r="A18" s="7">
        <v>9</v>
      </c>
      <c r="B18" s="17" t="s">
        <v>12</v>
      </c>
      <c r="C18" s="14" t="s">
        <v>8</v>
      </c>
      <c r="D18" s="16">
        <f>ROUND((D11+D12+D13+D14+D15+D16+D17)*0.05,2)</f>
        <v>1546.61</v>
      </c>
      <c r="E18" s="16">
        <f t="shared" ref="E18:M18" si="12">ROUND((E11+E12+E13+E14+E15+E16+E17)*0.05,2)</f>
        <v>1764.72</v>
      </c>
      <c r="F18" s="16">
        <f t="shared" si="12"/>
        <v>1596.18</v>
      </c>
      <c r="G18" s="16">
        <f t="shared" si="12"/>
        <v>1814.29</v>
      </c>
      <c r="H18" s="16">
        <f t="shared" si="12"/>
        <v>1764.72</v>
      </c>
      <c r="I18" s="16">
        <f t="shared" si="12"/>
        <v>1923.35</v>
      </c>
      <c r="J18" s="16">
        <f t="shared" si="12"/>
        <v>1814.29</v>
      </c>
      <c r="K18" s="16">
        <f t="shared" si="12"/>
        <v>1982.83</v>
      </c>
      <c r="L18" s="16">
        <f t="shared" si="12"/>
        <v>1814.29</v>
      </c>
      <c r="M18" s="16">
        <f t="shared" si="12"/>
        <v>1982.83</v>
      </c>
      <c r="N18" s="16">
        <f t="shared" si="2"/>
        <v>8536.09</v>
      </c>
      <c r="O18" s="16">
        <f t="shared" si="2"/>
        <v>9468.02</v>
      </c>
    </row>
    <row r="19" spans="1:17" x14ac:dyDescent="0.25">
      <c r="A19" s="14">
        <v>10</v>
      </c>
      <c r="B19" s="17" t="s">
        <v>13</v>
      </c>
      <c r="C19" s="14" t="s">
        <v>8</v>
      </c>
      <c r="D19" s="14">
        <f>ROUND((D11+D12+D13+D14+D15+D16+D17)*0.01,2)</f>
        <v>309.32</v>
      </c>
      <c r="E19" s="14">
        <f t="shared" ref="E19:M19" si="13">ROUND((E11+E12+E13+E14+E15+E16+E17)*0.01,2)</f>
        <v>352.94</v>
      </c>
      <c r="F19" s="14">
        <f t="shared" si="13"/>
        <v>319.24</v>
      </c>
      <c r="G19" s="14">
        <f t="shared" si="13"/>
        <v>362.86</v>
      </c>
      <c r="H19" s="14">
        <f t="shared" si="13"/>
        <v>352.94</v>
      </c>
      <c r="I19" s="14">
        <f t="shared" si="13"/>
        <v>384.67</v>
      </c>
      <c r="J19" s="14">
        <f t="shared" si="13"/>
        <v>362.86</v>
      </c>
      <c r="K19" s="14">
        <f t="shared" si="13"/>
        <v>396.57</v>
      </c>
      <c r="L19" s="14">
        <f t="shared" si="13"/>
        <v>362.86</v>
      </c>
      <c r="M19" s="14">
        <f t="shared" si="13"/>
        <v>396.57</v>
      </c>
      <c r="N19" s="16">
        <f t="shared" si="2"/>
        <v>1707.2200000000003</v>
      </c>
      <c r="O19" s="16">
        <f t="shared" si="2"/>
        <v>1893.61</v>
      </c>
    </row>
    <row r="20" spans="1:17" ht="31.5" customHeight="1" x14ac:dyDescent="0.25">
      <c r="A20" s="7">
        <v>11</v>
      </c>
      <c r="B20" s="15" t="s">
        <v>17</v>
      </c>
      <c r="C20" s="14" t="s">
        <v>8</v>
      </c>
      <c r="D20" s="1">
        <f>ROUND((D11+D12+D13+D14+D15+D16+D17+D18+D19)*0.302,2)</f>
        <v>9902</v>
      </c>
      <c r="E20" s="1">
        <f t="shared" ref="E20:M20" si="14">ROUND((E11+E12+E13+E14+E15+E16+E17+E18+E19)*0.302,2)</f>
        <v>11298.44</v>
      </c>
      <c r="F20" s="1">
        <f t="shared" si="14"/>
        <v>10219.370000000001</v>
      </c>
      <c r="G20" s="1">
        <f t="shared" si="14"/>
        <v>11615.81</v>
      </c>
      <c r="H20" s="1">
        <f t="shared" si="14"/>
        <v>11298.44</v>
      </c>
      <c r="I20" s="1">
        <f t="shared" si="14"/>
        <v>12314.03</v>
      </c>
      <c r="J20" s="1">
        <f t="shared" si="14"/>
        <v>11615.81</v>
      </c>
      <c r="K20" s="1">
        <f t="shared" si="14"/>
        <v>12694.87</v>
      </c>
      <c r="L20" s="1">
        <f t="shared" si="14"/>
        <v>11615.81</v>
      </c>
      <c r="M20" s="1">
        <f t="shared" si="14"/>
        <v>12694.87</v>
      </c>
      <c r="N20" s="16">
        <f t="shared" si="2"/>
        <v>54651.43</v>
      </c>
      <c r="O20" s="16">
        <f t="shared" si="2"/>
        <v>60618.020000000004</v>
      </c>
    </row>
    <row r="21" spans="1:17" ht="30" x14ac:dyDescent="0.25">
      <c r="A21" s="14"/>
      <c r="B21" s="15" t="s">
        <v>14</v>
      </c>
      <c r="C21" s="14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>
        <f t="shared" si="2"/>
        <v>0</v>
      </c>
      <c r="O21" s="16">
        <f t="shared" si="2"/>
        <v>0</v>
      </c>
    </row>
    <row r="22" spans="1:17" x14ac:dyDescent="0.25">
      <c r="A22" s="14"/>
      <c r="B22" s="18" t="s">
        <v>15</v>
      </c>
      <c r="C22" s="14" t="s">
        <v>8</v>
      </c>
      <c r="D22" s="16">
        <f>D11+D12+D13+D14+D15+D16+D17+D18+D19+D20</f>
        <v>42690.090000000004</v>
      </c>
      <c r="E22" s="16">
        <f t="shared" ref="E22:M22" si="15">E11+E12+E13+E14+E15+E16+E17+E18+E19+E20</f>
        <v>48710.48</v>
      </c>
      <c r="F22" s="16">
        <f t="shared" si="15"/>
        <v>44058.35</v>
      </c>
      <c r="G22" s="16">
        <f t="shared" si="15"/>
        <v>50078.75</v>
      </c>
      <c r="H22" s="16">
        <f t="shared" si="15"/>
        <v>48710.48</v>
      </c>
      <c r="I22" s="16">
        <f t="shared" si="15"/>
        <v>53088.950000000004</v>
      </c>
      <c r="J22" s="16">
        <f t="shared" si="15"/>
        <v>50078.75</v>
      </c>
      <c r="K22" s="16">
        <f t="shared" si="15"/>
        <v>54730.869999999995</v>
      </c>
      <c r="L22" s="16">
        <f t="shared" si="15"/>
        <v>50078.75</v>
      </c>
      <c r="M22" s="16">
        <f t="shared" si="15"/>
        <v>54730.869999999995</v>
      </c>
      <c r="N22" s="16">
        <f t="shared" si="2"/>
        <v>235616.42</v>
      </c>
      <c r="O22" s="16">
        <f t="shared" si="2"/>
        <v>261339.92</v>
      </c>
    </row>
    <row r="23" spans="1:17" x14ac:dyDescent="0.25">
      <c r="A23" s="17"/>
      <c r="B23" s="18" t="s">
        <v>16</v>
      </c>
      <c r="C23" s="14" t="s">
        <v>8</v>
      </c>
      <c r="D23" s="16">
        <f t="shared" ref="D23:M23" si="16">ROUND(D22*12,2)</f>
        <v>512281.08</v>
      </c>
      <c r="E23" s="16">
        <f t="shared" si="16"/>
        <v>584525.76</v>
      </c>
      <c r="F23" s="16">
        <f t="shared" si="16"/>
        <v>528700.19999999995</v>
      </c>
      <c r="G23" s="16">
        <f t="shared" si="16"/>
        <v>600945</v>
      </c>
      <c r="H23" s="16">
        <f t="shared" si="16"/>
        <v>584525.76</v>
      </c>
      <c r="I23" s="16">
        <f t="shared" si="16"/>
        <v>637067.4</v>
      </c>
      <c r="J23" s="16">
        <f t="shared" si="16"/>
        <v>600945</v>
      </c>
      <c r="K23" s="16">
        <f t="shared" si="16"/>
        <v>656770.43999999994</v>
      </c>
      <c r="L23" s="16">
        <f t="shared" si="16"/>
        <v>600945</v>
      </c>
      <c r="M23" s="16">
        <f t="shared" si="16"/>
        <v>656770.43999999994</v>
      </c>
      <c r="N23" s="16">
        <f t="shared" si="2"/>
        <v>2827397.04</v>
      </c>
      <c r="O23" s="16">
        <f t="shared" si="2"/>
        <v>3136079.04</v>
      </c>
      <c r="P23" s="24"/>
    </row>
    <row r="24" spans="1:17" ht="39.75" customHeight="1" x14ac:dyDescent="0.25">
      <c r="A24" s="17"/>
      <c r="B24" s="19" t="s">
        <v>30</v>
      </c>
      <c r="C24" s="2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7" ht="31.5" x14ac:dyDescent="0.25">
      <c r="A25" s="7">
        <v>1</v>
      </c>
      <c r="B25" s="10" t="s">
        <v>28</v>
      </c>
      <c r="C25" s="11" t="s">
        <v>29</v>
      </c>
      <c r="D25" s="13">
        <v>10</v>
      </c>
      <c r="E25" s="13">
        <v>10</v>
      </c>
      <c r="F25" s="13">
        <v>10</v>
      </c>
      <c r="G25" s="13">
        <v>10</v>
      </c>
      <c r="H25" s="13">
        <v>10</v>
      </c>
      <c r="I25" s="13">
        <v>10</v>
      </c>
      <c r="J25" s="27">
        <v>3.3</v>
      </c>
      <c r="K25" s="27">
        <v>3.3</v>
      </c>
      <c r="L25" s="16"/>
      <c r="M25" s="16"/>
      <c r="N25" s="27">
        <f>D25+F25+H25+J25</f>
        <v>33.299999999999997</v>
      </c>
      <c r="O25" s="27">
        <f>E25+G25+I25+K25</f>
        <v>33.299999999999997</v>
      </c>
    </row>
    <row r="26" spans="1:17" ht="45" x14ac:dyDescent="0.25">
      <c r="A26" s="14">
        <v>2</v>
      </c>
      <c r="B26" s="15" t="s">
        <v>31</v>
      </c>
      <c r="C26" s="14" t="s">
        <v>4</v>
      </c>
      <c r="D26" s="16">
        <f t="shared" ref="D26:I26" si="17">ROUND(D25/18,2)</f>
        <v>0.56000000000000005</v>
      </c>
      <c r="E26" s="16">
        <f t="shared" si="17"/>
        <v>0.56000000000000005</v>
      </c>
      <c r="F26" s="16">
        <f t="shared" si="17"/>
        <v>0.56000000000000005</v>
      </c>
      <c r="G26" s="16">
        <f t="shared" si="17"/>
        <v>0.56000000000000005</v>
      </c>
      <c r="H26" s="16">
        <f t="shared" si="17"/>
        <v>0.56000000000000005</v>
      </c>
      <c r="I26" s="16">
        <f t="shared" si="17"/>
        <v>0.56000000000000005</v>
      </c>
      <c r="J26" s="16">
        <f t="shared" ref="J26:K26" si="18">ROUND(J25/18,2)</f>
        <v>0.18</v>
      </c>
      <c r="K26" s="16">
        <f t="shared" si="18"/>
        <v>0.18</v>
      </c>
      <c r="L26" s="16"/>
      <c r="M26" s="16"/>
      <c r="N26" s="16">
        <f t="shared" ref="N26:N39" si="19">D26+F26+H26+J26</f>
        <v>1.86</v>
      </c>
      <c r="O26" s="16">
        <f t="shared" ref="O26:O39" si="20">E26+G26+I26+K26</f>
        <v>1.86</v>
      </c>
    </row>
    <row r="27" spans="1:17" ht="48.75" customHeight="1" x14ac:dyDescent="0.25">
      <c r="A27" s="7">
        <v>3</v>
      </c>
      <c r="B27" s="15" t="s">
        <v>33</v>
      </c>
      <c r="C27" s="14" t="s">
        <v>8</v>
      </c>
      <c r="D27" s="16">
        <f>ROUND(7834*D26,2)</f>
        <v>4387.04</v>
      </c>
      <c r="E27" s="16">
        <f>ROUND(7834*E26,2)</f>
        <v>4387.04</v>
      </c>
      <c r="F27" s="16">
        <f t="shared" ref="F27:K27" si="21">ROUND(7834*F26,2)</f>
        <v>4387.04</v>
      </c>
      <c r="G27" s="16">
        <f t="shared" si="21"/>
        <v>4387.04</v>
      </c>
      <c r="H27" s="16">
        <f t="shared" si="21"/>
        <v>4387.04</v>
      </c>
      <c r="I27" s="16">
        <f t="shared" si="21"/>
        <v>4387.04</v>
      </c>
      <c r="J27" s="16">
        <f t="shared" si="21"/>
        <v>1410.12</v>
      </c>
      <c r="K27" s="16">
        <f t="shared" si="21"/>
        <v>1410.12</v>
      </c>
      <c r="L27" s="16"/>
      <c r="M27" s="16"/>
      <c r="N27" s="16">
        <f t="shared" si="19"/>
        <v>14571.239999999998</v>
      </c>
      <c r="O27" s="16">
        <f t="shared" si="20"/>
        <v>14571.239999999998</v>
      </c>
    </row>
    <row r="28" spans="1:17" ht="60" x14ac:dyDescent="0.25">
      <c r="A28" s="14">
        <v>4</v>
      </c>
      <c r="B28" s="15" t="s">
        <v>46</v>
      </c>
      <c r="C28" s="14" t="s">
        <v>8</v>
      </c>
      <c r="D28" s="16">
        <f t="shared" ref="D28:I28" si="22">ROUND(D27*0.3,2)</f>
        <v>1316.11</v>
      </c>
      <c r="E28" s="16">
        <f t="shared" si="22"/>
        <v>1316.11</v>
      </c>
      <c r="F28" s="16">
        <f t="shared" si="22"/>
        <v>1316.11</v>
      </c>
      <c r="G28" s="16">
        <f t="shared" si="22"/>
        <v>1316.11</v>
      </c>
      <c r="H28" s="16">
        <f t="shared" si="22"/>
        <v>1316.11</v>
      </c>
      <c r="I28" s="16">
        <f t="shared" si="22"/>
        <v>1316.11</v>
      </c>
      <c r="J28" s="16">
        <f t="shared" ref="J28:K28" si="23">ROUND(J27*0.3,2)</f>
        <v>423.04</v>
      </c>
      <c r="K28" s="16">
        <f t="shared" si="23"/>
        <v>423.04</v>
      </c>
      <c r="L28" s="16"/>
      <c r="M28" s="16"/>
      <c r="N28" s="16">
        <f t="shared" si="19"/>
        <v>4371.37</v>
      </c>
      <c r="O28" s="16">
        <f t="shared" si="20"/>
        <v>4371.37</v>
      </c>
    </row>
    <row r="29" spans="1:17" ht="75" x14ac:dyDescent="0.25">
      <c r="A29" s="7">
        <v>5</v>
      </c>
      <c r="B29" s="15" t="s">
        <v>47</v>
      </c>
      <c r="C29" s="14" t="s">
        <v>8</v>
      </c>
      <c r="D29" s="16">
        <f t="shared" ref="D29:I29" si="24">ROUND((D27+D28)*0.3,2)</f>
        <v>1710.95</v>
      </c>
      <c r="E29" s="16">
        <f t="shared" si="24"/>
        <v>1710.95</v>
      </c>
      <c r="F29" s="16">
        <f t="shared" si="24"/>
        <v>1710.95</v>
      </c>
      <c r="G29" s="16">
        <f t="shared" si="24"/>
        <v>1710.95</v>
      </c>
      <c r="H29" s="16">
        <f t="shared" si="24"/>
        <v>1710.95</v>
      </c>
      <c r="I29" s="16">
        <f t="shared" si="24"/>
        <v>1710.95</v>
      </c>
      <c r="J29" s="16">
        <f t="shared" ref="J29:K29" si="25">ROUND((J27+J28)*0.3,2)</f>
        <v>549.95000000000005</v>
      </c>
      <c r="K29" s="16">
        <f t="shared" si="25"/>
        <v>549.95000000000005</v>
      </c>
      <c r="L29" s="16"/>
      <c r="M29" s="16"/>
      <c r="N29" s="16">
        <f t="shared" si="19"/>
        <v>5682.8</v>
      </c>
      <c r="O29" s="16">
        <f t="shared" si="20"/>
        <v>5682.8</v>
      </c>
    </row>
    <row r="30" spans="1:17" ht="60" x14ac:dyDescent="0.25">
      <c r="A30" s="7">
        <v>6</v>
      </c>
      <c r="B30" s="15" t="s">
        <v>48</v>
      </c>
      <c r="C30" s="14" t="s">
        <v>8</v>
      </c>
      <c r="D30" s="16">
        <f t="shared" ref="D30:I30" si="26">ROUND(D27*0.25,2)</f>
        <v>1096.76</v>
      </c>
      <c r="E30" s="16">
        <f t="shared" si="26"/>
        <v>1096.76</v>
      </c>
      <c r="F30" s="16">
        <f t="shared" si="26"/>
        <v>1096.76</v>
      </c>
      <c r="G30" s="16">
        <f t="shared" si="26"/>
        <v>1096.76</v>
      </c>
      <c r="H30" s="16">
        <f t="shared" si="26"/>
        <v>1096.76</v>
      </c>
      <c r="I30" s="16">
        <f t="shared" si="26"/>
        <v>1096.76</v>
      </c>
      <c r="J30" s="16">
        <f t="shared" ref="J30:K30" si="27">ROUND(J27*0.25,2)</f>
        <v>352.53</v>
      </c>
      <c r="K30" s="16">
        <f t="shared" si="27"/>
        <v>352.53</v>
      </c>
      <c r="L30" s="16"/>
      <c r="M30" s="16"/>
      <c r="N30" s="16">
        <f t="shared" si="19"/>
        <v>3642.8099999999995</v>
      </c>
      <c r="O30" s="16">
        <f t="shared" si="20"/>
        <v>3642.8099999999995</v>
      </c>
    </row>
    <row r="31" spans="1:17" ht="45" x14ac:dyDescent="0.25">
      <c r="A31" s="14">
        <v>7</v>
      </c>
      <c r="B31" s="15" t="s">
        <v>11</v>
      </c>
      <c r="C31" s="14" t="s">
        <v>8</v>
      </c>
      <c r="D31" s="16">
        <f t="shared" ref="D31:I31" si="28">ROUND((D27+D28)*0.2,2)</f>
        <v>1140.6300000000001</v>
      </c>
      <c r="E31" s="16">
        <f t="shared" si="28"/>
        <v>1140.6300000000001</v>
      </c>
      <c r="F31" s="16">
        <f t="shared" si="28"/>
        <v>1140.6300000000001</v>
      </c>
      <c r="G31" s="16">
        <f t="shared" si="28"/>
        <v>1140.6300000000001</v>
      </c>
      <c r="H31" s="16">
        <f t="shared" si="28"/>
        <v>1140.6300000000001</v>
      </c>
      <c r="I31" s="16">
        <f t="shared" si="28"/>
        <v>1140.6300000000001</v>
      </c>
      <c r="J31" s="16">
        <f t="shared" ref="J31:K31" si="29">ROUND((J27+J28)*0.2,2)</f>
        <v>366.63</v>
      </c>
      <c r="K31" s="16">
        <f t="shared" si="29"/>
        <v>366.63</v>
      </c>
      <c r="L31" s="16"/>
      <c r="M31" s="16"/>
      <c r="N31" s="16">
        <f t="shared" si="19"/>
        <v>3788.5200000000004</v>
      </c>
      <c r="O31" s="16">
        <f t="shared" si="20"/>
        <v>3788.5200000000004</v>
      </c>
    </row>
    <row r="32" spans="1:17" ht="60" x14ac:dyDescent="0.25">
      <c r="A32" s="7">
        <v>8</v>
      </c>
      <c r="B32" s="15" t="s">
        <v>34</v>
      </c>
      <c r="C32" s="14" t="s">
        <v>8</v>
      </c>
      <c r="D32" s="16">
        <f>ROUND(D27*0.1,2)</f>
        <v>438.7</v>
      </c>
      <c r="E32" s="16">
        <f t="shared" ref="E32:K32" si="30">ROUND(E27*0.1,2)</f>
        <v>438.7</v>
      </c>
      <c r="F32" s="16">
        <f t="shared" si="30"/>
        <v>438.7</v>
      </c>
      <c r="G32" s="16">
        <f t="shared" si="30"/>
        <v>438.7</v>
      </c>
      <c r="H32" s="16">
        <f t="shared" si="30"/>
        <v>438.7</v>
      </c>
      <c r="I32" s="16">
        <f t="shared" si="30"/>
        <v>438.7</v>
      </c>
      <c r="J32" s="16">
        <f t="shared" si="30"/>
        <v>141.01</v>
      </c>
      <c r="K32" s="16">
        <f t="shared" si="30"/>
        <v>141.01</v>
      </c>
      <c r="L32" s="16"/>
      <c r="M32" s="16"/>
      <c r="N32" s="16">
        <f t="shared" si="19"/>
        <v>1457.11</v>
      </c>
      <c r="O32" s="16">
        <f t="shared" si="20"/>
        <v>1457.11</v>
      </c>
    </row>
    <row r="33" spans="1:15" ht="45" x14ac:dyDescent="0.25">
      <c r="A33" s="7"/>
      <c r="B33" s="15" t="s">
        <v>35</v>
      </c>
      <c r="C33" s="14" t="s">
        <v>8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/>
      <c r="M33" s="16"/>
      <c r="N33" s="16">
        <f t="shared" si="19"/>
        <v>0</v>
      </c>
      <c r="O33" s="16">
        <f t="shared" si="20"/>
        <v>0</v>
      </c>
    </row>
    <row r="34" spans="1:15" x14ac:dyDescent="0.25">
      <c r="A34" s="14">
        <v>9</v>
      </c>
      <c r="B34" s="17" t="s">
        <v>12</v>
      </c>
      <c r="C34" s="14" t="s">
        <v>8</v>
      </c>
      <c r="D34" s="16">
        <f>ROUND((D27+D28+D29+D30+D31+D32+D33)*0.05,2)</f>
        <v>504.51</v>
      </c>
      <c r="E34" s="16">
        <f t="shared" ref="E34:K34" si="31">ROUND((E27+E28+E29+E30+E31+E32+E33)*0.05,2)</f>
        <v>504.51</v>
      </c>
      <c r="F34" s="16">
        <f t="shared" si="31"/>
        <v>504.51</v>
      </c>
      <c r="G34" s="16">
        <f t="shared" si="31"/>
        <v>504.51</v>
      </c>
      <c r="H34" s="16">
        <f t="shared" si="31"/>
        <v>504.51</v>
      </c>
      <c r="I34" s="16">
        <f t="shared" si="31"/>
        <v>504.51</v>
      </c>
      <c r="J34" s="16">
        <f t="shared" si="31"/>
        <v>162.16</v>
      </c>
      <c r="K34" s="16">
        <f t="shared" si="31"/>
        <v>162.16</v>
      </c>
      <c r="L34" s="16"/>
      <c r="M34" s="16"/>
      <c r="N34" s="16">
        <f t="shared" si="19"/>
        <v>1675.69</v>
      </c>
      <c r="O34" s="16">
        <f t="shared" si="20"/>
        <v>1675.69</v>
      </c>
    </row>
    <row r="35" spans="1:15" x14ac:dyDescent="0.25">
      <c r="A35" s="7">
        <v>10</v>
      </c>
      <c r="B35" s="17" t="s">
        <v>13</v>
      </c>
      <c r="C35" s="14" t="s">
        <v>8</v>
      </c>
      <c r="D35" s="16">
        <f>ROUND((D27+D28+D29+D30+D31+D32+D33)*0.01,2)</f>
        <v>100.9</v>
      </c>
      <c r="E35" s="16">
        <f t="shared" ref="E35:K35" si="32">ROUND((E27+E28+E29+E30+E31+E32+E33)*0.01,2)</f>
        <v>100.9</v>
      </c>
      <c r="F35" s="16">
        <f t="shared" si="32"/>
        <v>100.9</v>
      </c>
      <c r="G35" s="16">
        <f t="shared" si="32"/>
        <v>100.9</v>
      </c>
      <c r="H35" s="16">
        <f t="shared" si="32"/>
        <v>100.9</v>
      </c>
      <c r="I35" s="16">
        <f t="shared" si="32"/>
        <v>100.9</v>
      </c>
      <c r="J35" s="16">
        <f t="shared" si="32"/>
        <v>32.43</v>
      </c>
      <c r="K35" s="16">
        <f t="shared" si="32"/>
        <v>32.43</v>
      </c>
      <c r="L35" s="16"/>
      <c r="M35" s="16"/>
      <c r="N35" s="16">
        <f t="shared" si="19"/>
        <v>335.13000000000005</v>
      </c>
      <c r="O35" s="16">
        <f t="shared" si="20"/>
        <v>335.13000000000005</v>
      </c>
    </row>
    <row r="36" spans="1:15" ht="45" x14ac:dyDescent="0.25">
      <c r="A36" s="14">
        <v>11</v>
      </c>
      <c r="B36" s="15" t="s">
        <v>17</v>
      </c>
      <c r="C36" s="14" t="s">
        <v>8</v>
      </c>
      <c r="D36" s="1">
        <f>ROUND((D27+D28+D29+D30+D31+D32+D33+D34+D35)*0.302,2)</f>
        <v>3230.07</v>
      </c>
      <c r="E36" s="1">
        <f t="shared" ref="E36:K36" si="33">ROUND((E27+E28+E29+E30+E31+E32+E33+E34+E35)*0.302,2)</f>
        <v>3230.07</v>
      </c>
      <c r="F36" s="1">
        <f t="shared" si="33"/>
        <v>3230.07</v>
      </c>
      <c r="G36" s="1">
        <f t="shared" si="33"/>
        <v>3230.07</v>
      </c>
      <c r="H36" s="1">
        <f t="shared" si="33"/>
        <v>3230.07</v>
      </c>
      <c r="I36" s="1">
        <f t="shared" si="33"/>
        <v>3230.07</v>
      </c>
      <c r="J36" s="1">
        <f t="shared" si="33"/>
        <v>1038.24</v>
      </c>
      <c r="K36" s="1">
        <f t="shared" si="33"/>
        <v>1038.24</v>
      </c>
      <c r="L36" s="16"/>
      <c r="M36" s="16"/>
      <c r="N36" s="16">
        <f t="shared" si="19"/>
        <v>10728.45</v>
      </c>
      <c r="O36" s="16">
        <f t="shared" si="20"/>
        <v>10728.45</v>
      </c>
    </row>
    <row r="37" spans="1:15" ht="30" x14ac:dyDescent="0.25">
      <c r="A37" s="7">
        <v>12</v>
      </c>
      <c r="B37" s="15" t="s">
        <v>32</v>
      </c>
      <c r="C37" s="14" t="s">
        <v>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x14ac:dyDescent="0.25">
      <c r="A38" s="17"/>
      <c r="B38" s="18" t="s">
        <v>15</v>
      </c>
      <c r="C38" s="14" t="s">
        <v>8</v>
      </c>
      <c r="D38" s="16">
        <f>D27+D28+D29+D30+D31+D32+D34+D35+D36+D33</f>
        <v>13925.669999999998</v>
      </c>
      <c r="E38" s="16">
        <f t="shared" ref="E38:K38" si="34">E27+E28+E29+E30+E31+E32+E34+E35+E36+E33</f>
        <v>13925.669999999998</v>
      </c>
      <c r="F38" s="16">
        <f t="shared" si="34"/>
        <v>13925.669999999998</v>
      </c>
      <c r="G38" s="16">
        <f t="shared" si="34"/>
        <v>13925.669999999998</v>
      </c>
      <c r="H38" s="16">
        <f t="shared" si="34"/>
        <v>13925.669999999998</v>
      </c>
      <c r="I38" s="16">
        <f t="shared" si="34"/>
        <v>13925.669999999998</v>
      </c>
      <c r="J38" s="16">
        <f t="shared" si="34"/>
        <v>4476.1099999999997</v>
      </c>
      <c r="K38" s="16">
        <f t="shared" si="34"/>
        <v>4476.1099999999997</v>
      </c>
      <c r="L38" s="16"/>
      <c r="M38" s="16"/>
      <c r="N38" s="16">
        <f t="shared" si="19"/>
        <v>46253.119999999995</v>
      </c>
      <c r="O38" s="16">
        <f t="shared" si="20"/>
        <v>46253.119999999995</v>
      </c>
    </row>
    <row r="39" spans="1:15" x14ac:dyDescent="0.25">
      <c r="A39" s="17"/>
      <c r="B39" s="18" t="s">
        <v>16</v>
      </c>
      <c r="C39" s="14" t="s">
        <v>8</v>
      </c>
      <c r="D39" s="16">
        <f t="shared" ref="D39:I39" si="35">ROUND(D38*12,2)</f>
        <v>167108.04</v>
      </c>
      <c r="E39" s="16">
        <f t="shared" si="35"/>
        <v>167108.04</v>
      </c>
      <c r="F39" s="16">
        <f t="shared" si="35"/>
        <v>167108.04</v>
      </c>
      <c r="G39" s="16">
        <f t="shared" si="35"/>
        <v>167108.04</v>
      </c>
      <c r="H39" s="16">
        <f t="shared" si="35"/>
        <v>167108.04</v>
      </c>
      <c r="I39" s="16">
        <f t="shared" si="35"/>
        <v>167108.04</v>
      </c>
      <c r="J39" s="16">
        <f t="shared" ref="J39:K39" si="36">ROUND(J38*12,2)</f>
        <v>53713.32</v>
      </c>
      <c r="K39" s="16">
        <f t="shared" si="36"/>
        <v>53713.32</v>
      </c>
      <c r="L39" s="16"/>
      <c r="M39" s="16"/>
      <c r="N39" s="16">
        <f t="shared" si="19"/>
        <v>555037.43999999994</v>
      </c>
      <c r="O39" s="16">
        <f t="shared" si="20"/>
        <v>555037.43999999994</v>
      </c>
    </row>
    <row r="40" spans="1:15" ht="19.5" customHeight="1" x14ac:dyDescent="0.25">
      <c r="A40" s="17"/>
      <c r="B40" s="44" t="s">
        <v>18</v>
      </c>
      <c r="C40" s="4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x14ac:dyDescent="0.25">
      <c r="A41" s="17"/>
      <c r="B41" s="15" t="s">
        <v>51</v>
      </c>
      <c r="C41" s="14" t="s">
        <v>8</v>
      </c>
      <c r="D41" s="16">
        <f>ROUND(D23*0.114,2)</f>
        <v>58400.04</v>
      </c>
      <c r="E41" s="16">
        <f t="shared" ref="E41:M41" si="37">ROUND(E23*0.114,2)</f>
        <v>66635.94</v>
      </c>
      <c r="F41" s="16">
        <f t="shared" si="37"/>
        <v>60271.82</v>
      </c>
      <c r="G41" s="16">
        <f t="shared" si="37"/>
        <v>68507.73</v>
      </c>
      <c r="H41" s="16">
        <f t="shared" si="37"/>
        <v>66635.94</v>
      </c>
      <c r="I41" s="16">
        <f t="shared" si="37"/>
        <v>72625.679999999993</v>
      </c>
      <c r="J41" s="16">
        <f t="shared" si="37"/>
        <v>68507.73</v>
      </c>
      <c r="K41" s="16">
        <f t="shared" si="37"/>
        <v>74871.83</v>
      </c>
      <c r="L41" s="16">
        <f t="shared" si="37"/>
        <v>68507.73</v>
      </c>
      <c r="M41" s="16">
        <f t="shared" si="37"/>
        <v>74871.83</v>
      </c>
      <c r="N41" s="16">
        <f t="shared" ref="N41:O41" si="38">D41+F41+H41+J41+L41</f>
        <v>322323.25999999995</v>
      </c>
      <c r="O41" s="16">
        <f t="shared" si="38"/>
        <v>357513.01</v>
      </c>
    </row>
    <row r="42" spans="1:15" ht="66" customHeight="1" x14ac:dyDescent="0.25">
      <c r="A42" s="17"/>
      <c r="B42" s="30" t="s">
        <v>20</v>
      </c>
      <c r="C42" s="31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ht="45" customHeight="1" x14ac:dyDescent="0.25">
      <c r="A43" s="17"/>
      <c r="B43" s="15" t="s">
        <v>49</v>
      </c>
      <c r="C43" s="14" t="s">
        <v>8</v>
      </c>
      <c r="D43" s="16">
        <f t="shared" ref="D43:G43" si="39">ROUND(0.084*D23,2)</f>
        <v>43031.61</v>
      </c>
      <c r="E43" s="16">
        <f t="shared" si="39"/>
        <v>49100.160000000003</v>
      </c>
      <c r="F43" s="16">
        <f t="shared" si="39"/>
        <v>44410.82</v>
      </c>
      <c r="G43" s="16">
        <f t="shared" si="39"/>
        <v>50479.38</v>
      </c>
      <c r="H43" s="16">
        <f>ROUND(0.084*H23,2)</f>
        <v>49100.160000000003</v>
      </c>
      <c r="I43" s="16">
        <f t="shared" ref="I43:M43" si="40">ROUND(0.084*I23,2)</f>
        <v>53513.66</v>
      </c>
      <c r="J43" s="16">
        <f t="shared" si="40"/>
        <v>50479.38</v>
      </c>
      <c r="K43" s="16">
        <f t="shared" si="40"/>
        <v>55168.72</v>
      </c>
      <c r="L43" s="16">
        <f t="shared" si="40"/>
        <v>50479.38</v>
      </c>
      <c r="M43" s="16">
        <f t="shared" si="40"/>
        <v>55168.72</v>
      </c>
      <c r="N43" s="16">
        <f t="shared" ref="N43:O43" si="41">D43+F43+H43+J43+L43</f>
        <v>237501.35</v>
      </c>
      <c r="O43" s="16">
        <f t="shared" si="41"/>
        <v>263430.64</v>
      </c>
    </row>
    <row r="44" spans="1:15" ht="66.75" customHeight="1" x14ac:dyDescent="0.25">
      <c r="A44" s="17"/>
      <c r="B44" s="30" t="s">
        <v>19</v>
      </c>
      <c r="C44" s="31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ht="45" x14ac:dyDescent="0.25">
      <c r="A45" s="17"/>
      <c r="B45" s="15" t="s">
        <v>50</v>
      </c>
      <c r="C45" s="14" t="s">
        <v>8</v>
      </c>
      <c r="D45" s="16">
        <f>ROUND(0.042*D23,2)</f>
        <v>21515.81</v>
      </c>
      <c r="E45" s="16">
        <f t="shared" ref="E45:M45" si="42">ROUND(0.042*E23,2)</f>
        <v>24550.080000000002</v>
      </c>
      <c r="F45" s="16">
        <f t="shared" si="42"/>
        <v>22205.41</v>
      </c>
      <c r="G45" s="16">
        <f t="shared" si="42"/>
        <v>25239.69</v>
      </c>
      <c r="H45" s="16">
        <f t="shared" si="42"/>
        <v>24550.080000000002</v>
      </c>
      <c r="I45" s="16">
        <f t="shared" si="42"/>
        <v>26756.83</v>
      </c>
      <c r="J45" s="16">
        <f t="shared" si="42"/>
        <v>25239.69</v>
      </c>
      <c r="K45" s="16">
        <f t="shared" si="42"/>
        <v>27584.36</v>
      </c>
      <c r="L45" s="16">
        <f t="shared" si="42"/>
        <v>25239.69</v>
      </c>
      <c r="M45" s="16">
        <f t="shared" si="42"/>
        <v>27584.36</v>
      </c>
      <c r="N45" s="16">
        <f t="shared" ref="N45:O45" si="43">D45+F45+H45+J45+L45</f>
        <v>118750.68000000001</v>
      </c>
      <c r="O45" s="16">
        <f t="shared" si="43"/>
        <v>131715.32</v>
      </c>
    </row>
    <row r="46" spans="1:15" ht="68.25" customHeight="1" x14ac:dyDescent="0.25">
      <c r="A46" s="17"/>
      <c r="B46" s="30" t="s">
        <v>21</v>
      </c>
      <c r="C46" s="31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 ht="15.75" x14ac:dyDescent="0.25">
      <c r="A47" s="17"/>
      <c r="B47" s="28"/>
      <c r="C47" s="14" t="s">
        <v>8</v>
      </c>
      <c r="D47" s="16">
        <f>D23+D41+D43+D45+D39</f>
        <v>802336.58000000007</v>
      </c>
      <c r="E47" s="16">
        <f t="shared" ref="E47:M47" si="44">E23+E41+E43+E45+E39</f>
        <v>891919.98</v>
      </c>
      <c r="F47" s="16">
        <f t="shared" si="44"/>
        <v>822696.28999999992</v>
      </c>
      <c r="G47" s="16">
        <f t="shared" si="44"/>
        <v>912279.84</v>
      </c>
      <c r="H47" s="16">
        <f t="shared" si="44"/>
        <v>891919.98</v>
      </c>
      <c r="I47" s="16">
        <f t="shared" si="44"/>
        <v>957071.6100000001</v>
      </c>
      <c r="J47" s="16">
        <f t="shared" si="44"/>
        <v>798885.11999999988</v>
      </c>
      <c r="K47" s="16">
        <f t="shared" si="44"/>
        <v>868108.66999999981</v>
      </c>
      <c r="L47" s="16">
        <f t="shared" si="44"/>
        <v>745171.79999999993</v>
      </c>
      <c r="M47" s="16">
        <f t="shared" si="44"/>
        <v>814395.34999999986</v>
      </c>
      <c r="N47" s="16">
        <f t="shared" ref="N47" si="45">D47+F47+H47+J47+L47</f>
        <v>4061009.7699999996</v>
      </c>
      <c r="O47" s="16">
        <f>E47+G47+I47+K47+M47</f>
        <v>4443775.4499999993</v>
      </c>
    </row>
    <row r="48" spans="1:15" ht="21" customHeight="1" x14ac:dyDescent="0.25">
      <c r="A48" s="17"/>
      <c r="B48" s="30" t="s">
        <v>36</v>
      </c>
      <c r="C48" s="31"/>
      <c r="D48" s="13">
        <v>25</v>
      </c>
      <c r="E48" s="13">
        <v>25</v>
      </c>
      <c r="F48" s="13">
        <v>25</v>
      </c>
      <c r="G48" s="13">
        <v>25</v>
      </c>
      <c r="H48" s="13">
        <v>25</v>
      </c>
      <c r="I48" s="13">
        <v>25</v>
      </c>
      <c r="J48" s="13">
        <v>25</v>
      </c>
      <c r="K48" s="13">
        <v>25</v>
      </c>
      <c r="L48" s="13">
        <v>25</v>
      </c>
      <c r="M48" s="13">
        <v>25</v>
      </c>
      <c r="N48" s="13">
        <v>25</v>
      </c>
      <c r="O48" s="13">
        <v>25</v>
      </c>
    </row>
    <row r="49" spans="1:15" ht="33.75" customHeight="1" x14ac:dyDescent="0.25">
      <c r="A49" s="17"/>
      <c r="B49" s="30" t="s">
        <v>37</v>
      </c>
      <c r="C49" s="31"/>
      <c r="D49" s="13">
        <f>ROUND(D47/D48,0)</f>
        <v>32093</v>
      </c>
      <c r="E49" s="13">
        <f t="shared" ref="E49:M49" si="46">ROUND(E47/E48,0)</f>
        <v>35677</v>
      </c>
      <c r="F49" s="13">
        <f t="shared" si="46"/>
        <v>32908</v>
      </c>
      <c r="G49" s="13">
        <f t="shared" si="46"/>
        <v>36491</v>
      </c>
      <c r="H49" s="13">
        <f t="shared" si="46"/>
        <v>35677</v>
      </c>
      <c r="I49" s="13">
        <f t="shared" si="46"/>
        <v>38283</v>
      </c>
      <c r="J49" s="13">
        <f t="shared" si="46"/>
        <v>31955</v>
      </c>
      <c r="K49" s="13">
        <f t="shared" si="46"/>
        <v>34724</v>
      </c>
      <c r="L49" s="13">
        <f t="shared" si="46"/>
        <v>29807</v>
      </c>
      <c r="M49" s="13">
        <f t="shared" si="46"/>
        <v>32576</v>
      </c>
      <c r="N49" s="13">
        <f>ROUND((D49+F49+H49+J49+L49)/5,0)</f>
        <v>32488</v>
      </c>
      <c r="O49" s="13">
        <f>ROUND((E49+G49+I49+K49+M49)/5,0)</f>
        <v>35550</v>
      </c>
    </row>
    <row r="50" spans="1:15" ht="67.5" customHeight="1" x14ac:dyDescent="0.25">
      <c r="A50" s="17"/>
      <c r="B50" s="30" t="s">
        <v>38</v>
      </c>
      <c r="C50" s="3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3">
        <v>28957</v>
      </c>
      <c r="O50" s="13">
        <v>28957</v>
      </c>
    </row>
    <row r="51" spans="1:15" ht="123.75" customHeight="1" x14ac:dyDescent="0.25">
      <c r="A51" s="17"/>
      <c r="B51" s="32" t="s">
        <v>39</v>
      </c>
      <c r="C51" s="33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22">
        <f>ROUND(N49/N50,3)</f>
        <v>1.1220000000000001</v>
      </c>
      <c r="O51" s="22">
        <f>ROUND(O49/O50,3)</f>
        <v>1.228</v>
      </c>
    </row>
    <row r="52" spans="1:15" ht="70.5" customHeight="1" x14ac:dyDescent="0.25">
      <c r="A52" s="17"/>
      <c r="B52" s="30" t="s">
        <v>40</v>
      </c>
      <c r="C52" s="31"/>
      <c r="D52" s="46" t="s">
        <v>45</v>
      </c>
      <c r="E52" s="47"/>
      <c r="F52" s="47"/>
      <c r="G52" s="47"/>
      <c r="H52" s="47"/>
      <c r="I52" s="47"/>
      <c r="J52" s="47"/>
      <c r="K52" s="47"/>
      <c r="L52" s="47"/>
      <c r="M52" s="48"/>
      <c r="N52" s="13">
        <v>6374</v>
      </c>
      <c r="O52" s="13">
        <v>6374</v>
      </c>
    </row>
    <row r="53" spans="1:15" ht="52.5" customHeight="1" x14ac:dyDescent="0.25">
      <c r="A53" s="17"/>
      <c r="B53" s="30" t="s">
        <v>41</v>
      </c>
      <c r="C53" s="31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3">
        <f>N50+N52</f>
        <v>35331</v>
      </c>
      <c r="O53" s="13">
        <f>O50+O52</f>
        <v>35331</v>
      </c>
    </row>
  </sheetData>
  <mergeCells count="23">
    <mergeCell ref="B42:C42"/>
    <mergeCell ref="B44:C44"/>
    <mergeCell ref="J6:K6"/>
    <mergeCell ref="L6:M6"/>
    <mergeCell ref="N6:O6"/>
    <mergeCell ref="B8:C8"/>
    <mergeCell ref="B40:C40"/>
    <mergeCell ref="A2:O2"/>
    <mergeCell ref="D52:M52"/>
    <mergeCell ref="B53:C53"/>
    <mergeCell ref="B48:C48"/>
    <mergeCell ref="B49:C49"/>
    <mergeCell ref="B50:C50"/>
    <mergeCell ref="B51:C51"/>
    <mergeCell ref="B52:C52"/>
    <mergeCell ref="B46:C46"/>
    <mergeCell ref="A5:A7"/>
    <mergeCell ref="B5:B7"/>
    <mergeCell ref="C5:C7"/>
    <mergeCell ref="D5:M5"/>
    <mergeCell ref="D6:E6"/>
    <mergeCell ref="F6:G6"/>
    <mergeCell ref="H6:I6"/>
  </mergeCells>
  <printOptions horizontalCentered="1"/>
  <pageMargins left="0.39370078740157483" right="0.19685039370078741" top="0.74803149606299213" bottom="0.5511811023622047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  с селом</vt:lpstr>
      <vt:lpstr>'5-6 дневная  неделя'!Заголовки_для_печати</vt:lpstr>
      <vt:lpstr>'5-6 дневная  с селом'!Заголовки_для_печати</vt:lpstr>
      <vt:lpstr>'5-6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2018-07-03T12:51:31Z</dcterms:modified>
</cp:coreProperties>
</file>