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activeTab="1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неделя'!$3:$5</definedName>
    <definedName name="_xlnm.Print_Titles" localSheetId="1">'5-6 дневная  с селом'!$A:$B,'5-6 дневная  с селом'!$3:$5</definedName>
    <definedName name="_xlnm.Print_Area" localSheetId="0">'5-6 дневная  неделя'!$A$1:$O$49</definedName>
    <definedName name="_xlnm.Print_Area" localSheetId="1">'5-6 дневная  с селом'!$A$1:$O$51</definedName>
  </definedNames>
  <calcPr calcId="145621"/>
</workbook>
</file>

<file path=xl/calcChain.xml><?xml version="1.0" encoding="utf-8"?>
<calcChain xmlns="http://schemas.openxmlformats.org/spreadsheetml/2006/main">
  <c r="O51" i="6" l="1"/>
  <c r="N51" i="6"/>
  <c r="M47" i="6"/>
  <c r="L47" i="6"/>
  <c r="K47" i="6"/>
  <c r="J47" i="6"/>
  <c r="I47" i="6"/>
  <c r="H47" i="6"/>
  <c r="G47" i="6"/>
  <c r="F47" i="6"/>
  <c r="E47" i="6"/>
  <c r="O47" i="6" s="1"/>
  <c r="O49" i="6" s="1"/>
  <c r="D47" i="6"/>
  <c r="N47" i="6" s="1"/>
  <c r="N49" i="6" s="1"/>
  <c r="O49" i="1"/>
  <c r="N49" i="1"/>
  <c r="M45" i="1"/>
  <c r="L45" i="1"/>
  <c r="K45" i="1"/>
  <c r="J45" i="1"/>
  <c r="I45" i="1"/>
  <c r="H45" i="1"/>
  <c r="G45" i="1"/>
  <c r="F45" i="1"/>
  <c r="E45" i="1"/>
  <c r="O45" i="1" s="1"/>
  <c r="O47" i="1" s="1"/>
  <c r="D45" i="1"/>
  <c r="N45" i="1" s="1"/>
  <c r="N47" i="1" s="1"/>
  <c r="E34" i="6" l="1"/>
  <c r="F34" i="6"/>
  <c r="G34" i="6"/>
  <c r="H34" i="6"/>
  <c r="I34" i="6"/>
  <c r="J34" i="6"/>
  <c r="K34" i="6"/>
  <c r="D34" i="6"/>
  <c r="E18" i="6"/>
  <c r="F18" i="6"/>
  <c r="G18" i="6"/>
  <c r="H18" i="6"/>
  <c r="I18" i="6"/>
  <c r="J18" i="6"/>
  <c r="K18" i="6"/>
  <c r="L18" i="6"/>
  <c r="M18" i="6"/>
  <c r="D18" i="6"/>
  <c r="E32" i="1"/>
  <c r="F32" i="1"/>
  <c r="G32" i="1"/>
  <c r="H32" i="1"/>
  <c r="I32" i="1"/>
  <c r="J32" i="1"/>
  <c r="K32" i="1"/>
  <c r="D32" i="1"/>
  <c r="E17" i="1"/>
  <c r="F17" i="1"/>
  <c r="G17" i="1"/>
  <c r="H17" i="1"/>
  <c r="I17" i="1"/>
  <c r="J17" i="1"/>
  <c r="K17" i="1"/>
  <c r="L17" i="1"/>
  <c r="M17" i="1"/>
  <c r="D17" i="1"/>
  <c r="N24" i="1" l="1"/>
  <c r="N23" i="1"/>
  <c r="N15" i="6" l="1"/>
  <c r="O15" i="6"/>
  <c r="E32" i="6" l="1"/>
  <c r="F32" i="6"/>
  <c r="G32" i="6"/>
  <c r="H32" i="6"/>
  <c r="I32" i="6"/>
  <c r="E33" i="6"/>
  <c r="F33" i="6"/>
  <c r="G33" i="6"/>
  <c r="H33" i="6"/>
  <c r="I33" i="6"/>
  <c r="E36" i="6"/>
  <c r="F36" i="6"/>
  <c r="G36" i="6"/>
  <c r="H36" i="6"/>
  <c r="I36" i="6"/>
  <c r="D33" i="6"/>
  <c r="D32" i="6"/>
  <c r="D25" i="6"/>
  <c r="F25" i="6"/>
  <c r="G25" i="6"/>
  <c r="H25" i="6"/>
  <c r="I25" i="6"/>
  <c r="E25" i="6"/>
  <c r="J24" i="6"/>
  <c r="J25" i="6" s="1"/>
  <c r="K24" i="6"/>
  <c r="K25" i="6" s="1"/>
  <c r="N24" i="6"/>
  <c r="O24" i="6"/>
  <c r="O23" i="6"/>
  <c r="N23" i="6"/>
  <c r="E16" i="6"/>
  <c r="F16" i="6"/>
  <c r="G16" i="6"/>
  <c r="H16" i="6"/>
  <c r="I16" i="6"/>
  <c r="J16" i="6"/>
  <c r="K16" i="6"/>
  <c r="L16" i="6"/>
  <c r="M16" i="6"/>
  <c r="E17" i="6"/>
  <c r="F17" i="6"/>
  <c r="G17" i="6"/>
  <c r="H17" i="6"/>
  <c r="I17" i="6"/>
  <c r="I20" i="6" s="1"/>
  <c r="J17" i="6"/>
  <c r="K17" i="6"/>
  <c r="L17" i="6"/>
  <c r="M17" i="6"/>
  <c r="E20" i="6"/>
  <c r="F20" i="6"/>
  <c r="G20" i="6"/>
  <c r="H20" i="6"/>
  <c r="J20" i="6"/>
  <c r="K20" i="6"/>
  <c r="L20" i="6"/>
  <c r="M20" i="6"/>
  <c r="D17" i="6"/>
  <c r="D16" i="6"/>
  <c r="E9" i="6"/>
  <c r="F9" i="6"/>
  <c r="G9" i="6"/>
  <c r="H9" i="6"/>
  <c r="I9" i="6"/>
  <c r="J9" i="6"/>
  <c r="K9" i="6"/>
  <c r="L9" i="6"/>
  <c r="M9" i="6"/>
  <c r="D9" i="6"/>
  <c r="D24" i="1"/>
  <c r="E9" i="1"/>
  <c r="F9" i="1"/>
  <c r="G9" i="1"/>
  <c r="H9" i="1"/>
  <c r="I9" i="1"/>
  <c r="J9" i="1"/>
  <c r="K9" i="1"/>
  <c r="L9" i="1"/>
  <c r="M9" i="1"/>
  <c r="D9" i="1"/>
  <c r="E30" i="1"/>
  <c r="F30" i="1"/>
  <c r="G30" i="1"/>
  <c r="H30" i="1"/>
  <c r="I30" i="1"/>
  <c r="E31" i="1"/>
  <c r="F31" i="1"/>
  <c r="G31" i="1"/>
  <c r="H31" i="1"/>
  <c r="I31" i="1"/>
  <c r="E34" i="1"/>
  <c r="F34" i="1"/>
  <c r="G34" i="1"/>
  <c r="H34" i="1"/>
  <c r="I34" i="1"/>
  <c r="N33" i="1"/>
  <c r="O33" i="1"/>
  <c r="O22" i="1"/>
  <c r="N22" i="1"/>
  <c r="J23" i="1"/>
  <c r="K23" i="1"/>
  <c r="O23" i="1" s="1"/>
  <c r="D20" i="6" l="1"/>
  <c r="K26" i="6"/>
  <c r="K28" i="6"/>
  <c r="K30" i="6"/>
  <c r="O25" i="6"/>
  <c r="K29" i="6"/>
  <c r="O31" i="6"/>
  <c r="K27" i="6"/>
  <c r="K32" i="6" s="1"/>
  <c r="N25" i="6"/>
  <c r="J26" i="6"/>
  <c r="J28" i="6"/>
  <c r="J30" i="6"/>
  <c r="K24" i="1"/>
  <c r="J24" i="1"/>
  <c r="N31" i="6"/>
  <c r="D36" i="6"/>
  <c r="I24" i="6"/>
  <c r="H24" i="6"/>
  <c r="G24" i="6"/>
  <c r="F24" i="6"/>
  <c r="E24" i="6"/>
  <c r="D24" i="6"/>
  <c r="K33" i="6" l="1"/>
  <c r="J29" i="6"/>
  <c r="J27" i="6"/>
  <c r="J32" i="6" s="1"/>
  <c r="O24" i="1"/>
  <c r="K25" i="1"/>
  <c r="O25" i="1" s="1"/>
  <c r="O29" i="1"/>
  <c r="K28" i="1"/>
  <c r="O28" i="1" s="1"/>
  <c r="J25" i="1"/>
  <c r="J30" i="1" s="1"/>
  <c r="J26" i="1"/>
  <c r="J27" i="1"/>
  <c r="J28" i="1"/>
  <c r="N29" i="1"/>
  <c r="J31" i="1"/>
  <c r="E30" i="6"/>
  <c r="E28" i="6"/>
  <c r="E26" i="6"/>
  <c r="G30" i="6"/>
  <c r="G28" i="6"/>
  <c r="G26" i="6"/>
  <c r="I30" i="6"/>
  <c r="I28" i="6"/>
  <c r="I26" i="6"/>
  <c r="D30" i="6"/>
  <c r="D28" i="6"/>
  <c r="D26" i="6"/>
  <c r="F30" i="6"/>
  <c r="F28" i="6"/>
  <c r="F26" i="6"/>
  <c r="H30" i="6"/>
  <c r="H28" i="6"/>
  <c r="H26" i="6"/>
  <c r="H29" i="6" s="1"/>
  <c r="I23" i="1"/>
  <c r="I24" i="1" s="1"/>
  <c r="H23" i="1"/>
  <c r="H24" i="1" s="1"/>
  <c r="G23" i="1"/>
  <c r="G24" i="1" s="1"/>
  <c r="F23" i="1"/>
  <c r="F24" i="1" s="1"/>
  <c r="E23" i="1"/>
  <c r="D23" i="1"/>
  <c r="E8" i="6"/>
  <c r="F8" i="6"/>
  <c r="D8" i="6"/>
  <c r="E8" i="1"/>
  <c r="F8" i="1"/>
  <c r="G8" i="1"/>
  <c r="H8" i="1"/>
  <c r="I8" i="1"/>
  <c r="J8" i="1"/>
  <c r="K8" i="1"/>
  <c r="L8" i="1"/>
  <c r="M8" i="1"/>
  <c r="D8" i="1"/>
  <c r="O7" i="6"/>
  <c r="N7" i="6"/>
  <c r="K36" i="6" l="1"/>
  <c r="K37" i="6" s="1"/>
  <c r="J33" i="6"/>
  <c r="K26" i="1"/>
  <c r="K27" i="1"/>
  <c r="O27" i="1" s="1"/>
  <c r="J34" i="1"/>
  <c r="J35" i="1" s="1"/>
  <c r="N28" i="6"/>
  <c r="O28" i="6"/>
  <c r="N26" i="6"/>
  <c r="N30" i="6"/>
  <c r="O26" i="6"/>
  <c r="O30" i="6"/>
  <c r="O14" i="1"/>
  <c r="E24" i="1"/>
  <c r="N8" i="6"/>
  <c r="H27" i="6"/>
  <c r="D27" i="6"/>
  <c r="D29" i="6"/>
  <c r="G27" i="6"/>
  <c r="G29" i="6"/>
  <c r="F27" i="6"/>
  <c r="F29" i="6"/>
  <c r="N29" i="6" s="1"/>
  <c r="I27" i="6"/>
  <c r="I29" i="6"/>
  <c r="E27" i="6"/>
  <c r="E29" i="6"/>
  <c r="O29" i="6" s="1"/>
  <c r="D28" i="1"/>
  <c r="N28" i="1" s="1"/>
  <c r="D25" i="1"/>
  <c r="H28" i="1"/>
  <c r="H25" i="1"/>
  <c r="F28" i="1"/>
  <c r="F25" i="1"/>
  <c r="E25" i="1"/>
  <c r="E28" i="1"/>
  <c r="E26" i="1"/>
  <c r="G25" i="1"/>
  <c r="G28" i="1"/>
  <c r="G26" i="1"/>
  <c r="I25" i="1"/>
  <c r="I28" i="1"/>
  <c r="I26" i="1"/>
  <c r="N7" i="1"/>
  <c r="P7" i="6" s="1"/>
  <c r="O7" i="1"/>
  <c r="Q7" i="6" s="1"/>
  <c r="J36" i="6" l="1"/>
  <c r="J37" i="6" s="1"/>
  <c r="K30" i="1"/>
  <c r="O30" i="1" s="1"/>
  <c r="O26" i="1"/>
  <c r="K31" i="1"/>
  <c r="O31" i="1" s="1"/>
  <c r="N32" i="6"/>
  <c r="N27" i="6"/>
  <c r="O27" i="6"/>
  <c r="N25" i="1"/>
  <c r="N14" i="1"/>
  <c r="G37" i="6"/>
  <c r="H37" i="6"/>
  <c r="D37" i="6"/>
  <c r="I27" i="1"/>
  <c r="G27" i="1"/>
  <c r="E27" i="1"/>
  <c r="F27" i="1"/>
  <c r="H27" i="1"/>
  <c r="D27" i="1"/>
  <c r="N27" i="1" s="1"/>
  <c r="F26" i="1"/>
  <c r="H26" i="1"/>
  <c r="D26" i="1"/>
  <c r="N26" i="1" s="1"/>
  <c r="N19" i="6"/>
  <c r="O19" i="6"/>
  <c r="O8" i="6"/>
  <c r="O32" i="1" l="1"/>
  <c r="N34" i="6"/>
  <c r="N33" i="6"/>
  <c r="O32" i="6"/>
  <c r="O33" i="6"/>
  <c r="D31" i="1"/>
  <c r="N31" i="1" s="1"/>
  <c r="D30" i="1"/>
  <c r="N30" i="1" s="1"/>
  <c r="G14" i="6"/>
  <c r="I14" i="6"/>
  <c r="K14" i="6"/>
  <c r="M14" i="6"/>
  <c r="H14" i="6"/>
  <c r="J14" i="6"/>
  <c r="L14" i="6"/>
  <c r="E14" i="6"/>
  <c r="O14" i="6" s="1"/>
  <c r="D14" i="6"/>
  <c r="F14" i="6"/>
  <c r="N36" i="6"/>
  <c r="F35" i="1"/>
  <c r="H35" i="1"/>
  <c r="G12" i="6"/>
  <c r="E12" i="6"/>
  <c r="M12" i="6"/>
  <c r="K12" i="6"/>
  <c r="I12" i="6"/>
  <c r="H12" i="6"/>
  <c r="F12" i="6"/>
  <c r="D12" i="6"/>
  <c r="L12" i="6"/>
  <c r="J12" i="6"/>
  <c r="O9" i="6"/>
  <c r="E10" i="6"/>
  <c r="E13" i="6" s="1"/>
  <c r="G10" i="6"/>
  <c r="G13" i="6" s="1"/>
  <c r="I10" i="6"/>
  <c r="I13" i="6" s="1"/>
  <c r="K10" i="6"/>
  <c r="K13" i="6" s="1"/>
  <c r="M10" i="6"/>
  <c r="M13" i="6" s="1"/>
  <c r="G11" i="6"/>
  <c r="I11" i="6"/>
  <c r="K11" i="6"/>
  <c r="M11" i="6"/>
  <c r="N9" i="6"/>
  <c r="D10" i="6"/>
  <c r="D11" i="6" s="1"/>
  <c r="F10" i="6"/>
  <c r="F13" i="6" s="1"/>
  <c r="H10" i="6"/>
  <c r="H13" i="6" s="1"/>
  <c r="J10" i="6"/>
  <c r="J13" i="6" s="1"/>
  <c r="L10" i="6"/>
  <c r="L13" i="6" s="1"/>
  <c r="F11" i="6"/>
  <c r="H11" i="6"/>
  <c r="J11" i="6"/>
  <c r="L11" i="6"/>
  <c r="O8" i="1"/>
  <c r="Q8" i="6" s="1"/>
  <c r="N8" i="1"/>
  <c r="P8" i="6" s="1"/>
  <c r="K34" i="1" l="1"/>
  <c r="O34" i="6"/>
  <c r="D34" i="1"/>
  <c r="N34" i="1" s="1"/>
  <c r="E11" i="6"/>
  <c r="D13" i="6"/>
  <c r="N12" i="6"/>
  <c r="F37" i="6"/>
  <c r="N37" i="6" s="1"/>
  <c r="I37" i="6"/>
  <c r="N14" i="6"/>
  <c r="G35" i="1"/>
  <c r="I35" i="1"/>
  <c r="L13" i="1"/>
  <c r="M13" i="1"/>
  <c r="K13" i="1"/>
  <c r="J13" i="1"/>
  <c r="O12" i="6"/>
  <c r="L10" i="1"/>
  <c r="J10" i="1"/>
  <c r="M10" i="1"/>
  <c r="K10" i="1"/>
  <c r="N11" i="6"/>
  <c r="N10" i="6"/>
  <c r="O10" i="6"/>
  <c r="K35" i="1" l="1"/>
  <c r="O34" i="1"/>
  <c r="O36" i="6"/>
  <c r="E37" i="6"/>
  <c r="O37" i="6" s="1"/>
  <c r="N32" i="1"/>
  <c r="K12" i="1"/>
  <c r="J12" i="1"/>
  <c r="M12" i="1"/>
  <c r="L12" i="1"/>
  <c r="O11" i="6"/>
  <c r="D35" i="1"/>
  <c r="N35" i="1" s="1"/>
  <c r="K21" i="6"/>
  <c r="K43" i="6" s="1"/>
  <c r="N13" i="6"/>
  <c r="L21" i="6"/>
  <c r="L43" i="6" s="1"/>
  <c r="H21" i="6"/>
  <c r="H43" i="6" s="1"/>
  <c r="N16" i="6"/>
  <c r="O13" i="6"/>
  <c r="G21" i="6"/>
  <c r="G43" i="6" s="1"/>
  <c r="O17" i="6"/>
  <c r="F21" i="6"/>
  <c r="F43" i="6" s="1"/>
  <c r="N17" i="6"/>
  <c r="M11" i="1"/>
  <c r="L11" i="1"/>
  <c r="L16" i="1" s="1"/>
  <c r="K11" i="1"/>
  <c r="J11" i="1"/>
  <c r="J16" i="1" s="1"/>
  <c r="M16" i="1" l="1"/>
  <c r="M15" i="1"/>
  <c r="K16" i="1"/>
  <c r="K15" i="1"/>
  <c r="L15" i="1"/>
  <c r="J15" i="1"/>
  <c r="L41" i="6"/>
  <c r="L39" i="6"/>
  <c r="H41" i="6"/>
  <c r="H39" i="6"/>
  <c r="K41" i="6"/>
  <c r="K39" i="6"/>
  <c r="F41" i="6"/>
  <c r="F39" i="6"/>
  <c r="O16" i="6"/>
  <c r="G39" i="6"/>
  <c r="G41" i="6"/>
  <c r="E35" i="1"/>
  <c r="O35" i="1" s="1"/>
  <c r="I21" i="6"/>
  <c r="I43" i="6" s="1"/>
  <c r="M21" i="6"/>
  <c r="M43" i="6" s="1"/>
  <c r="K19" i="1" l="1"/>
  <c r="M19" i="1"/>
  <c r="J19" i="1"/>
  <c r="L19" i="1"/>
  <c r="G45" i="6"/>
  <c r="F45" i="6"/>
  <c r="H45" i="6"/>
  <c r="L45" i="6"/>
  <c r="K45" i="6"/>
  <c r="I41" i="6"/>
  <c r="I39" i="6"/>
  <c r="M41" i="6"/>
  <c r="M39" i="6"/>
  <c r="N18" i="6"/>
  <c r="J21" i="6"/>
  <c r="J43" i="6" s="1"/>
  <c r="O18" i="6"/>
  <c r="D21" i="6"/>
  <c r="D43" i="6" s="1"/>
  <c r="E21" i="6"/>
  <c r="E43" i="6" s="1"/>
  <c r="O20" i="6"/>
  <c r="M20" i="1"/>
  <c r="M41" i="1" s="1"/>
  <c r="L20" i="1"/>
  <c r="L41" i="1" s="1"/>
  <c r="I45" i="6" l="1"/>
  <c r="L37" i="1"/>
  <c r="M45" i="6"/>
  <c r="M37" i="1"/>
  <c r="J41" i="6"/>
  <c r="J39" i="6"/>
  <c r="E39" i="6"/>
  <c r="O39" i="6" s="1"/>
  <c r="E41" i="6"/>
  <c r="D41" i="6"/>
  <c r="N41" i="6" s="1"/>
  <c r="D39" i="6"/>
  <c r="L39" i="1"/>
  <c r="M39" i="1"/>
  <c r="M43" i="1" s="1"/>
  <c r="N20" i="6"/>
  <c r="O41" i="6"/>
  <c r="O21" i="6"/>
  <c r="O43" i="6"/>
  <c r="N21" i="6"/>
  <c r="N43" i="6"/>
  <c r="L43" i="1"/>
  <c r="J20" i="1"/>
  <c r="J41" i="1" s="1"/>
  <c r="K20" i="1"/>
  <c r="K41" i="1" s="1"/>
  <c r="D45" i="6" l="1"/>
  <c r="J45" i="6"/>
  <c r="J37" i="1"/>
  <c r="E45" i="6"/>
  <c r="O45" i="6" s="1"/>
  <c r="K37" i="1"/>
  <c r="J39" i="1"/>
  <c r="J43" i="1" s="1"/>
  <c r="K39" i="1"/>
  <c r="K43" i="1" s="1"/>
  <c r="N39" i="6"/>
  <c r="N45" i="6" l="1"/>
  <c r="H10" i="1" l="1"/>
  <c r="H13" i="1"/>
  <c r="H12" i="1"/>
  <c r="F10" i="1"/>
  <c r="F13" i="1"/>
  <c r="F12" i="1"/>
  <c r="D13" i="1"/>
  <c r="I10" i="1"/>
  <c r="I13" i="1"/>
  <c r="I12" i="1"/>
  <c r="G10" i="1"/>
  <c r="G13" i="1"/>
  <c r="G12" i="1"/>
  <c r="E13" i="1"/>
  <c r="N9" i="1"/>
  <c r="P9" i="6" s="1"/>
  <c r="E10" i="1"/>
  <c r="O9" i="1"/>
  <c r="Q9" i="6" s="1"/>
  <c r="O13" i="1"/>
  <c r="Q14" i="6" s="1"/>
  <c r="H11" i="1"/>
  <c r="F11" i="1"/>
  <c r="D10" i="1"/>
  <c r="I11" i="1"/>
  <c r="G11" i="1"/>
  <c r="E11" i="1"/>
  <c r="G15" i="1" l="1"/>
  <c r="G16" i="1"/>
  <c r="H16" i="1"/>
  <c r="H15" i="1"/>
  <c r="H19" i="1" s="1"/>
  <c r="I15" i="1"/>
  <c r="I16" i="1"/>
  <c r="F16" i="1"/>
  <c r="F15" i="1"/>
  <c r="F19" i="1"/>
  <c r="N10" i="1"/>
  <c r="P10" i="6" s="1"/>
  <c r="O10" i="1"/>
  <c r="Q10" i="6" s="1"/>
  <c r="E12" i="1"/>
  <c r="D12" i="1"/>
  <c r="O11" i="1"/>
  <c r="Q11" i="6" s="1"/>
  <c r="N13" i="1"/>
  <c r="P14" i="6" s="1"/>
  <c r="D11" i="1"/>
  <c r="N11" i="1" s="1"/>
  <c r="P11" i="6" s="1"/>
  <c r="E16" i="1" l="1"/>
  <c r="E15" i="1"/>
  <c r="I19" i="1"/>
  <c r="G19" i="1"/>
  <c r="G20" i="1" s="1"/>
  <c r="G41" i="1" s="1"/>
  <c r="D15" i="1"/>
  <c r="D16" i="1"/>
  <c r="O12" i="1"/>
  <c r="H20" i="1"/>
  <c r="H41" i="1" s="1"/>
  <c r="N12" i="1"/>
  <c r="E19" i="1" l="1"/>
  <c r="D19" i="1"/>
  <c r="N19" i="1" s="1"/>
  <c r="G37" i="1"/>
  <c r="H37" i="1"/>
  <c r="Q13" i="6"/>
  <c r="Q12" i="6"/>
  <c r="P13" i="6"/>
  <c r="P12" i="6"/>
  <c r="H39" i="1"/>
  <c r="G39" i="1"/>
  <c r="G43" i="1" s="1"/>
  <c r="O16" i="1"/>
  <c r="O15" i="1"/>
  <c r="N15" i="1"/>
  <c r="N16" i="1"/>
  <c r="F20" i="1"/>
  <c r="F41" i="1" s="1"/>
  <c r="H43" i="1" l="1"/>
  <c r="N17" i="1"/>
  <c r="F37" i="1"/>
  <c r="F39" i="1"/>
  <c r="F43" i="1" s="1"/>
  <c r="O17" i="1"/>
  <c r="I20" i="1"/>
  <c r="I41" i="1" s="1"/>
  <c r="I37" i="1" l="1"/>
  <c r="I39" i="1"/>
  <c r="O19" i="1"/>
  <c r="E20" i="1"/>
  <c r="E41" i="1" s="1"/>
  <c r="I43" i="1" l="1"/>
  <c r="D20" i="1"/>
  <c r="E37" i="1"/>
  <c r="E39" i="1"/>
  <c r="O39" i="1" s="1"/>
  <c r="O20" i="1"/>
  <c r="O41" i="1"/>
  <c r="O37" i="1"/>
  <c r="N20" i="1" l="1"/>
  <c r="D41" i="1"/>
  <c r="D37" i="1"/>
  <c r="N37" i="1" s="1"/>
  <c r="N41" i="1"/>
  <c r="D39" i="1"/>
  <c r="N39" i="1" s="1"/>
  <c r="E43" i="1"/>
  <c r="D43" i="1" l="1"/>
  <c r="O43" i="1"/>
  <c r="N43" i="1" l="1"/>
</calcChain>
</file>

<file path=xl/sharedStrings.xml><?xml version="1.0" encoding="utf-8"?>
<sst xmlns="http://schemas.openxmlformats.org/spreadsheetml/2006/main" count="202" uniqueCount="56">
  <si>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</si>
  <si>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</si>
  <si>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</si>
  <si>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</si>
  <si>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</si>
  <si>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</si>
  <si>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</si>
  <si>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</si>
  <si>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</si>
  <si>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</si>
  <si>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</si>
  <si>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</si>
  <si>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</si>
  <si>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</si>
  <si>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</si>
  <si>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</si>
  <si>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</si>
  <si>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</si>
  <si>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</si>
  <si>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</si>
  <si>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</si>
  <si>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5 класс</t>
  </si>
  <si>
    <t>6 класс</t>
  </si>
  <si>
    <t>7 класс</t>
  </si>
  <si>
    <t>8 класс</t>
  </si>
  <si>
    <t>9 класс</t>
  </si>
  <si>
    <t>Количество ставок учителей на предельно допустимую недельную нагрузку</t>
  </si>
  <si>
    <t>Предельно допустимая недельная нагрузка</t>
  </si>
  <si>
    <t>час</t>
  </si>
  <si>
    <t>Дополнительно на ФГОС</t>
  </si>
  <si>
    <t>Количество ставок ПДО на максимально допустимую недельную нагрузку</t>
  </si>
  <si>
    <t>Итого затраты на оплату труда ПДО:</t>
  </si>
  <si>
    <t>8,4 % от ФОТ учителей (из расчёта ФОТ по субвенции на 2016 год)</t>
  </si>
  <si>
    <t>11,4 % от ФОТ учителей (из расчёта ФОТ по субвенции на 2016 год)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</si>
  <si>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</si>
  <si>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</si>
  <si>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</si>
  <si>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3,7 % от ФОТ учителей (из расчёта ФОТ по субвенции на 2016 год) (добавить К=8489/7500=1,13; 3,7*1,13=4,2%)</t>
  </si>
  <si>
    <t>Отчисления во внебюджетные фонды (34,2%)</t>
  </si>
  <si>
    <t>Общеобразовательные организации в городских поселениях-при реализация основных общеобразовательных программ</t>
  </si>
  <si>
    <t>Общеобразовательные организации в сельских поселениях-при реализация основных общеобразовательных программ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</si>
  <si>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</si>
  <si>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</si>
  <si>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</si>
  <si>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 xml:space="preserve">11,4 % от ФОТ учителей </t>
  </si>
  <si>
    <t xml:space="preserve">8,4 % от ФОТ учителей </t>
  </si>
  <si>
    <t>3,7 % от ФОТ учителей добавить К=8489/7500=1,13; 3,7*1,13=4,2%)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</si>
  <si>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</si>
  <si>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</si>
  <si>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</si>
  <si>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трда, непосредственно связанных с оказанием муниципальной услуг, учитывающиережим работы дошкольных 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</si>
  <si>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</si>
  <si>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</si>
  <si>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Приложение №88</t>
  </si>
  <si>
    <t>96596,9 тыс. руб./548 классов-комплектов/25 обучающихся=7051 рублей</t>
  </si>
  <si>
    <t>107244,2 тыс. руб./548 классов-комплектов/25 обучающихся=7828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</si>
</sst>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/>
    <xf numFmtId="0" fontId="1" fillId="0" borderId="0" xfId="0" applyFont="1"/>
    <xf numFmtId="4" fontId="1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/>
    <xf numFmtId="0" fontId="1" fillId="0" borderId="3" xfId="0" applyFont="1" applyBorder="1" applyAlignment="1"/>
    <xf numFmtId="3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4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2" borderId="0" xfId="0" applyFont="1" applyFill="1"/>
    <xf numFmtId="0" fontId="1" fillId="2" borderId="7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/>
    <xf numFmtId="166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5" fontId="6" fillId="2" borderId="2" xfId="0" applyNumberFormat="1" applyFont="1" applyFill="1" applyBorder="1" applyAlignment="1">
      <alignment horizontal="left" vertical="center" wrapText="1"/>
    </xf>
    <xf numFmtId="165" fontId="6" fillId="2" borderId="7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view="pageBreakPreview" zoomScale="78" zoomScaleNormal="68" zoomScaleSheetLayoutView="78" workbookViewId="0">
      <pane xSplit="3" ySplit="5" topLeftCell="D42" activePane="bottomRight" state="frozen"/>
      <selection pane="topRight" activeCell="D1" sqref="D1"/>
      <selection pane="bottomLeft" activeCell="A5" sqref="A5"/>
      <selection pane="bottomRight" activeCell="O47" sqref="O47"/>
    </sheetView>
  </sheetViews>
  <sheetFormatPr defaultRowHeight="15" x14ac:dyDescent="0.25"/>
  <cols>
    <col min="1" max="1" width="7.140625" style="26" customWidth="1"/>
    <col min="2" max="2" width="28.28515625" style="26" customWidth="1"/>
    <col min="3" max="3" width="13.7109375" style="26" customWidth="1"/>
    <col min="4" max="4" width="12.140625" style="26" customWidth="1"/>
    <col min="5" max="5" width="13.42578125" style="26" customWidth="1"/>
    <col min="6" max="6" width="12.7109375" style="26" customWidth="1"/>
    <col min="7" max="7" width="12.5703125" style="26" customWidth="1"/>
    <col min="8" max="8" width="13" style="26" customWidth="1"/>
    <col min="9" max="9" width="11.7109375" style="26" customWidth="1"/>
    <col min="10" max="10" width="13.42578125" style="26" customWidth="1"/>
    <col min="11" max="13" width="11.7109375" style="26" customWidth="1"/>
    <col min="14" max="14" width="14.42578125" style="26" customWidth="1"/>
    <col min="15" max="15" width="14.7109375" style="26" customWidth="1"/>
    <col min="16" max="16384" width="9.140625" style="26"/>
  </cols>
  <sheetData>
    <row r="1" spans="1:15" ht="18.75" x14ac:dyDescent="0.3">
      <c r="N1" s="56" t="s">
        <v>53</v>
      </c>
      <c r="O1" s="56"/>
    </row>
    <row r="2" spans="1:15" ht="18.75" x14ac:dyDescent="0.3">
      <c r="A2" s="55" t="s">
        <v>39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" customHeight="1" x14ac:dyDescent="0.25">
      <c r="A3" s="57" t="s">
        <v>1</v>
      </c>
      <c r="B3" s="65" t="s">
        <v>2</v>
      </c>
      <c r="C3" s="65" t="s">
        <v>3</v>
      </c>
      <c r="D3" s="62" t="s">
        <v>10</v>
      </c>
      <c r="E3" s="64"/>
      <c r="F3" s="64"/>
      <c r="G3" s="64"/>
      <c r="H3" s="64"/>
      <c r="I3" s="64"/>
      <c r="J3" s="64"/>
      <c r="K3" s="64"/>
      <c r="L3" s="64"/>
      <c r="M3" s="64"/>
      <c r="N3" s="27"/>
      <c r="O3" s="28"/>
    </row>
    <row r="4" spans="1:15" ht="15" customHeight="1" x14ac:dyDescent="0.25">
      <c r="A4" s="58"/>
      <c r="B4" s="65"/>
      <c r="C4" s="65"/>
      <c r="D4" s="62" t="s">
        <v>21</v>
      </c>
      <c r="E4" s="63"/>
      <c r="F4" s="62" t="s">
        <v>22</v>
      </c>
      <c r="G4" s="63"/>
      <c r="H4" s="62" t="s">
        <v>23</v>
      </c>
      <c r="I4" s="63"/>
      <c r="J4" s="62" t="s">
        <v>24</v>
      </c>
      <c r="K4" s="63"/>
      <c r="L4" s="62" t="s">
        <v>25</v>
      </c>
      <c r="M4" s="63"/>
      <c r="N4" s="66" t="s">
        <v>0</v>
      </c>
      <c r="O4" s="66"/>
    </row>
    <row r="5" spans="1:15" ht="45" x14ac:dyDescent="0.25">
      <c r="A5" s="59"/>
      <c r="B5" s="65"/>
      <c r="C5" s="65"/>
      <c r="D5" s="30" t="s">
        <v>6</v>
      </c>
      <c r="E5" s="30" t="s">
        <v>7</v>
      </c>
      <c r="F5" s="30" t="s">
        <v>6</v>
      </c>
      <c r="G5" s="30" t="s">
        <v>7</v>
      </c>
      <c r="H5" s="30" t="s">
        <v>6</v>
      </c>
      <c r="I5" s="30" t="s">
        <v>7</v>
      </c>
      <c r="J5" s="30" t="s">
        <v>6</v>
      </c>
      <c r="K5" s="30" t="s">
        <v>7</v>
      </c>
      <c r="L5" s="30" t="s">
        <v>6</v>
      </c>
      <c r="M5" s="30" t="s">
        <v>7</v>
      </c>
      <c r="N5" s="30" t="s">
        <v>6</v>
      </c>
      <c r="O5" s="30" t="s">
        <v>7</v>
      </c>
    </row>
    <row r="6" spans="1:15" ht="30" customHeight="1" x14ac:dyDescent="0.25">
      <c r="A6" s="31"/>
      <c r="B6" s="60" t="s">
        <v>9</v>
      </c>
      <c r="C6" s="61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39.75" customHeight="1" x14ac:dyDescent="0.25">
      <c r="A7" s="31">
        <v>1</v>
      </c>
      <c r="B7" s="34" t="s">
        <v>27</v>
      </c>
      <c r="C7" s="35" t="s">
        <v>28</v>
      </c>
      <c r="D7" s="36">
        <v>28</v>
      </c>
      <c r="E7" s="36">
        <v>32</v>
      </c>
      <c r="F7" s="36">
        <v>29</v>
      </c>
      <c r="G7" s="36">
        <v>33</v>
      </c>
      <c r="H7" s="36">
        <v>32</v>
      </c>
      <c r="I7" s="36">
        <v>35</v>
      </c>
      <c r="J7" s="36">
        <v>33</v>
      </c>
      <c r="K7" s="36">
        <v>36</v>
      </c>
      <c r="L7" s="36">
        <v>33</v>
      </c>
      <c r="M7" s="36">
        <v>36</v>
      </c>
      <c r="N7" s="37">
        <f>D7+F7+H7+J7+L7</f>
        <v>155</v>
      </c>
      <c r="O7" s="37">
        <f>E7+G7+I7+K7+M7</f>
        <v>172</v>
      </c>
    </row>
    <row r="8" spans="1:15" ht="43.5" customHeight="1" x14ac:dyDescent="0.25">
      <c r="A8" s="38">
        <v>2</v>
      </c>
      <c r="B8" s="39" t="s">
        <v>5</v>
      </c>
      <c r="C8" s="38" t="s">
        <v>4</v>
      </c>
      <c r="D8" s="40">
        <f>ROUND(D7/18,2)</f>
        <v>1.56</v>
      </c>
      <c r="E8" s="40">
        <f t="shared" ref="E8:M8" si="0">ROUND(E7/18,2)</f>
        <v>1.78</v>
      </c>
      <c r="F8" s="40">
        <f t="shared" si="0"/>
        <v>1.61</v>
      </c>
      <c r="G8" s="40">
        <f t="shared" si="0"/>
        <v>1.83</v>
      </c>
      <c r="H8" s="40">
        <f t="shared" si="0"/>
        <v>1.78</v>
      </c>
      <c r="I8" s="40">
        <f t="shared" si="0"/>
        <v>1.94</v>
      </c>
      <c r="J8" s="40">
        <f t="shared" si="0"/>
        <v>1.83</v>
      </c>
      <c r="K8" s="40">
        <f t="shared" si="0"/>
        <v>2</v>
      </c>
      <c r="L8" s="40">
        <f t="shared" si="0"/>
        <v>1.83</v>
      </c>
      <c r="M8" s="40">
        <f t="shared" si="0"/>
        <v>2</v>
      </c>
      <c r="N8" s="40">
        <f>D8+F8+H8+J8+L8</f>
        <v>8.61</v>
      </c>
      <c r="O8" s="40">
        <f>E8+G8+I8+K8+M8</f>
        <v>9.5500000000000007</v>
      </c>
    </row>
    <row r="9" spans="1:15" ht="45" x14ac:dyDescent="0.25">
      <c r="A9" s="31">
        <v>3</v>
      </c>
      <c r="B9" s="39" t="s">
        <v>34</v>
      </c>
      <c r="C9" s="38" t="s">
        <v>8</v>
      </c>
      <c r="D9" s="40">
        <f>ROUND(8621*D8,2)</f>
        <v>13448.76</v>
      </c>
      <c r="E9" s="40">
        <f>ROUND(8621*E8,2)</f>
        <v>15345.38</v>
      </c>
      <c r="F9" s="40">
        <f t="shared" ref="F9:M9" si="1">ROUND(8621*F8,2)</f>
        <v>13879.81</v>
      </c>
      <c r="G9" s="40">
        <f t="shared" si="1"/>
        <v>15776.43</v>
      </c>
      <c r="H9" s="40">
        <f t="shared" si="1"/>
        <v>15345.38</v>
      </c>
      <c r="I9" s="40">
        <f t="shared" si="1"/>
        <v>16724.740000000002</v>
      </c>
      <c r="J9" s="40">
        <f t="shared" si="1"/>
        <v>15776.43</v>
      </c>
      <c r="K9" s="40">
        <f t="shared" si="1"/>
        <v>17242</v>
      </c>
      <c r="L9" s="40">
        <f t="shared" si="1"/>
        <v>15776.43</v>
      </c>
      <c r="M9" s="40">
        <f t="shared" si="1"/>
        <v>17242</v>
      </c>
      <c r="N9" s="40">
        <f t="shared" ref="N9:N12" si="2">D9+F9+H9+J9+L9</f>
        <v>74226.81</v>
      </c>
      <c r="O9" s="40">
        <f t="shared" ref="O9:O12" si="3">E9+G9+I9+K9+M9</f>
        <v>82330.55</v>
      </c>
    </row>
    <row r="10" spans="1:15" ht="60" x14ac:dyDescent="0.25">
      <c r="A10" s="38">
        <v>4</v>
      </c>
      <c r="B10" s="39" t="s">
        <v>41</v>
      </c>
      <c r="C10" s="38" t="s">
        <v>8</v>
      </c>
      <c r="D10" s="40">
        <f t="shared" ref="D10:I10" si="4">ROUND(D9*0.3,2)</f>
        <v>4034.63</v>
      </c>
      <c r="E10" s="40">
        <f t="shared" si="4"/>
        <v>4603.6099999999997</v>
      </c>
      <c r="F10" s="40">
        <f t="shared" si="4"/>
        <v>4163.9399999999996</v>
      </c>
      <c r="G10" s="40">
        <f t="shared" si="4"/>
        <v>4732.93</v>
      </c>
      <c r="H10" s="40">
        <f t="shared" si="4"/>
        <v>4603.6099999999997</v>
      </c>
      <c r="I10" s="40">
        <f t="shared" si="4"/>
        <v>5017.42</v>
      </c>
      <c r="J10" s="40">
        <f t="shared" ref="J10:M10" si="5">ROUND(J9*0.3,2)</f>
        <v>4732.93</v>
      </c>
      <c r="K10" s="40">
        <f t="shared" si="5"/>
        <v>5172.6000000000004</v>
      </c>
      <c r="L10" s="40">
        <f t="shared" si="5"/>
        <v>4732.93</v>
      </c>
      <c r="M10" s="40">
        <f t="shared" si="5"/>
        <v>5172.6000000000004</v>
      </c>
      <c r="N10" s="40">
        <f t="shared" si="2"/>
        <v>22268.04</v>
      </c>
      <c r="O10" s="40">
        <f t="shared" si="3"/>
        <v>24699.160000000003</v>
      </c>
    </row>
    <row r="11" spans="1:15" ht="75" x14ac:dyDescent="0.25">
      <c r="A11" s="31">
        <v>5</v>
      </c>
      <c r="B11" s="39" t="s">
        <v>42</v>
      </c>
      <c r="C11" s="38" t="s">
        <v>8</v>
      </c>
      <c r="D11" s="40">
        <f t="shared" ref="D11:I11" si="6">ROUND((D9+D10)*0.3,2)</f>
        <v>5245.02</v>
      </c>
      <c r="E11" s="40">
        <f t="shared" si="6"/>
        <v>5984.7</v>
      </c>
      <c r="F11" s="40">
        <f t="shared" si="6"/>
        <v>5413.13</v>
      </c>
      <c r="G11" s="40">
        <f t="shared" si="6"/>
        <v>6152.81</v>
      </c>
      <c r="H11" s="40">
        <f t="shared" si="6"/>
        <v>5984.7</v>
      </c>
      <c r="I11" s="40">
        <f t="shared" si="6"/>
        <v>6522.65</v>
      </c>
      <c r="J11" s="40">
        <f t="shared" ref="J11:M11" si="7">ROUND((J9+J10)*0.3,2)</f>
        <v>6152.81</v>
      </c>
      <c r="K11" s="40">
        <f t="shared" si="7"/>
        <v>6724.38</v>
      </c>
      <c r="L11" s="40">
        <f t="shared" si="7"/>
        <v>6152.81</v>
      </c>
      <c r="M11" s="40">
        <f t="shared" si="7"/>
        <v>6724.38</v>
      </c>
      <c r="N11" s="40">
        <f t="shared" si="2"/>
        <v>28948.470000000005</v>
      </c>
      <c r="O11" s="40">
        <f t="shared" si="3"/>
        <v>32108.920000000002</v>
      </c>
    </row>
    <row r="12" spans="1:15" ht="45" x14ac:dyDescent="0.25">
      <c r="A12" s="38">
        <v>6</v>
      </c>
      <c r="B12" s="39" t="s">
        <v>11</v>
      </c>
      <c r="C12" s="38" t="s">
        <v>8</v>
      </c>
      <c r="D12" s="40">
        <f>ROUND((D9+D10)*0.2,2)</f>
        <v>3496.68</v>
      </c>
      <c r="E12" s="40">
        <f t="shared" ref="E12:M12" si="8">ROUND((E9+E10)*0.2,2)</f>
        <v>3989.8</v>
      </c>
      <c r="F12" s="40">
        <f t="shared" si="8"/>
        <v>3608.75</v>
      </c>
      <c r="G12" s="40">
        <f t="shared" si="8"/>
        <v>4101.87</v>
      </c>
      <c r="H12" s="40">
        <f t="shared" si="8"/>
        <v>3989.8</v>
      </c>
      <c r="I12" s="40">
        <f t="shared" si="8"/>
        <v>4348.43</v>
      </c>
      <c r="J12" s="40">
        <f t="shared" si="8"/>
        <v>4101.87</v>
      </c>
      <c r="K12" s="40">
        <f t="shared" si="8"/>
        <v>4482.92</v>
      </c>
      <c r="L12" s="40">
        <f t="shared" si="8"/>
        <v>4101.87</v>
      </c>
      <c r="M12" s="40">
        <f t="shared" si="8"/>
        <v>4482.92</v>
      </c>
      <c r="N12" s="40">
        <f t="shared" si="2"/>
        <v>19298.969999999998</v>
      </c>
      <c r="O12" s="40">
        <f t="shared" si="3"/>
        <v>21405.940000000002</v>
      </c>
    </row>
    <row r="13" spans="1:15" ht="60" x14ac:dyDescent="0.25">
      <c r="A13" s="31">
        <v>7</v>
      </c>
      <c r="B13" s="39" t="s">
        <v>35</v>
      </c>
      <c r="C13" s="38" t="s">
        <v>8</v>
      </c>
      <c r="D13" s="40">
        <f>ROUND(D9*0.2,2)</f>
        <v>2689.75</v>
      </c>
      <c r="E13" s="40">
        <f t="shared" ref="E13:M13" si="9">ROUND(E9*0.2,2)</f>
        <v>3069.08</v>
      </c>
      <c r="F13" s="40">
        <f t="shared" si="9"/>
        <v>2775.96</v>
      </c>
      <c r="G13" s="40">
        <f t="shared" si="9"/>
        <v>3155.29</v>
      </c>
      <c r="H13" s="40">
        <f t="shared" si="9"/>
        <v>3069.08</v>
      </c>
      <c r="I13" s="40">
        <f t="shared" si="9"/>
        <v>3344.95</v>
      </c>
      <c r="J13" s="40">
        <f t="shared" si="9"/>
        <v>3155.29</v>
      </c>
      <c r="K13" s="40">
        <f t="shared" si="9"/>
        <v>3448.4</v>
      </c>
      <c r="L13" s="40">
        <f t="shared" si="9"/>
        <v>3155.29</v>
      </c>
      <c r="M13" s="40">
        <f t="shared" si="9"/>
        <v>3448.4</v>
      </c>
      <c r="N13" s="40">
        <f t="shared" ref="N13:N16" si="10">D13+F13+H13+J13+L13</f>
        <v>14845.370000000003</v>
      </c>
      <c r="O13" s="40">
        <f t="shared" ref="O13:O16" si="11">E13+G13+I13+K13+M13</f>
        <v>16466.12</v>
      </c>
    </row>
    <row r="14" spans="1:15" ht="45" x14ac:dyDescent="0.25">
      <c r="A14" s="31"/>
      <c r="B14" s="39" t="s">
        <v>36</v>
      </c>
      <c r="C14" s="38" t="s">
        <v>8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f t="shared" ref="N14" si="12">D14+F14+H14+J14+L14</f>
        <v>0</v>
      </c>
      <c r="O14" s="40">
        <f t="shared" ref="O14" si="13">E14+G14+I14+K14+M14</f>
        <v>0</v>
      </c>
    </row>
    <row r="15" spans="1:15" x14ac:dyDescent="0.25">
      <c r="A15" s="38">
        <v>8</v>
      </c>
      <c r="B15" s="41" t="s">
        <v>12</v>
      </c>
      <c r="C15" s="38" t="s">
        <v>8</v>
      </c>
      <c r="D15" s="40">
        <f>ROUND((D9+D10+D11+D12+D13+D14)*0.05,2)</f>
        <v>1445.74</v>
      </c>
      <c r="E15" s="40">
        <f t="shared" ref="E15:M15" si="14">ROUND((E9+E10+E11+E12+E13+E14)*0.05,2)</f>
        <v>1649.63</v>
      </c>
      <c r="F15" s="40">
        <f t="shared" si="14"/>
        <v>1492.08</v>
      </c>
      <c r="G15" s="40">
        <f t="shared" si="14"/>
        <v>1695.97</v>
      </c>
      <c r="H15" s="40">
        <f t="shared" si="14"/>
        <v>1649.63</v>
      </c>
      <c r="I15" s="40">
        <f t="shared" si="14"/>
        <v>1797.91</v>
      </c>
      <c r="J15" s="40">
        <f t="shared" si="14"/>
        <v>1695.97</v>
      </c>
      <c r="K15" s="40">
        <f t="shared" si="14"/>
        <v>1853.52</v>
      </c>
      <c r="L15" s="40">
        <f t="shared" si="14"/>
        <v>1695.97</v>
      </c>
      <c r="M15" s="40">
        <f t="shared" si="14"/>
        <v>1853.52</v>
      </c>
      <c r="N15" s="40">
        <f t="shared" si="10"/>
        <v>7979.39</v>
      </c>
      <c r="O15" s="40">
        <f t="shared" si="11"/>
        <v>8850.5500000000011</v>
      </c>
    </row>
    <row r="16" spans="1:15" x14ac:dyDescent="0.25">
      <c r="A16" s="31">
        <v>9</v>
      </c>
      <c r="B16" s="41" t="s">
        <v>13</v>
      </c>
      <c r="C16" s="38" t="s">
        <v>8</v>
      </c>
      <c r="D16" s="38">
        <f>ROUND((D9+D10+D11+D12+D13+D14)*0.01,2)</f>
        <v>289.14999999999998</v>
      </c>
      <c r="E16" s="38">
        <f t="shared" ref="E16:M16" si="15">ROUND((E9+E10+E11+E12+E13+E14)*0.01,2)</f>
        <v>329.93</v>
      </c>
      <c r="F16" s="38">
        <f t="shared" si="15"/>
        <v>298.42</v>
      </c>
      <c r="G16" s="38">
        <f t="shared" si="15"/>
        <v>339.19</v>
      </c>
      <c r="H16" s="38">
        <f t="shared" si="15"/>
        <v>329.93</v>
      </c>
      <c r="I16" s="38">
        <f t="shared" si="15"/>
        <v>359.58</v>
      </c>
      <c r="J16" s="38">
        <f t="shared" si="15"/>
        <v>339.19</v>
      </c>
      <c r="K16" s="38">
        <f t="shared" si="15"/>
        <v>370.7</v>
      </c>
      <c r="L16" s="38">
        <f t="shared" si="15"/>
        <v>339.19</v>
      </c>
      <c r="M16" s="38">
        <f t="shared" si="15"/>
        <v>370.7</v>
      </c>
      <c r="N16" s="40">
        <f t="shared" si="10"/>
        <v>1595.88</v>
      </c>
      <c r="O16" s="40">
        <f t="shared" si="11"/>
        <v>1770.1000000000001</v>
      </c>
    </row>
    <row r="17" spans="1:15" ht="31.5" customHeight="1" x14ac:dyDescent="0.25">
      <c r="A17" s="38">
        <v>10</v>
      </c>
      <c r="B17" s="39" t="s">
        <v>38</v>
      </c>
      <c r="C17" s="38" t="s">
        <v>8</v>
      </c>
      <c r="D17" s="18">
        <f>ROUND((D9+D10+D11+D12+D13++D14+D15+D16)*0.342,2)</f>
        <v>10482.209999999999</v>
      </c>
      <c r="E17" s="18">
        <f t="shared" ref="E17:M17" si="16">ROUND((E9+E10+E11+E12+E13++E14+E15+E16)*0.342,2)</f>
        <v>11960.47</v>
      </c>
      <c r="F17" s="18">
        <f t="shared" si="16"/>
        <v>10818.17</v>
      </c>
      <c r="G17" s="18">
        <f t="shared" si="16"/>
        <v>12296.44</v>
      </c>
      <c r="H17" s="18">
        <f t="shared" si="16"/>
        <v>11960.47</v>
      </c>
      <c r="I17" s="18">
        <f t="shared" si="16"/>
        <v>13035.56</v>
      </c>
      <c r="J17" s="18">
        <f t="shared" si="16"/>
        <v>12296.44</v>
      </c>
      <c r="K17" s="18">
        <f t="shared" si="16"/>
        <v>13438.73</v>
      </c>
      <c r="L17" s="18">
        <f t="shared" si="16"/>
        <v>12296.44</v>
      </c>
      <c r="M17" s="18">
        <f t="shared" si="16"/>
        <v>13438.73</v>
      </c>
      <c r="N17" s="40">
        <f t="shared" ref="N17:N20" si="17">D17+F17+H17+J17+L17</f>
        <v>57853.73</v>
      </c>
      <c r="O17" s="40">
        <f t="shared" ref="O17:O20" si="18">E17+G17+I17+K17+M17</f>
        <v>64169.929999999993</v>
      </c>
    </row>
    <row r="18" spans="1:15" ht="30" x14ac:dyDescent="0.25">
      <c r="A18" s="38"/>
      <c r="B18" s="39" t="s">
        <v>14</v>
      </c>
      <c r="C18" s="38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5" x14ac:dyDescent="0.25">
      <c r="A19" s="38"/>
      <c r="B19" s="42" t="s">
        <v>15</v>
      </c>
      <c r="C19" s="38" t="s">
        <v>8</v>
      </c>
      <c r="D19" s="40">
        <f>D9+D10+D11+D12+D13+D14+D15+D16+D17</f>
        <v>41131.94</v>
      </c>
      <c r="E19" s="40">
        <f t="shared" ref="E19:M19" si="19">E9+E10+E11+E12+E13+E14+E15+E16+E17</f>
        <v>46932.6</v>
      </c>
      <c r="F19" s="40">
        <f t="shared" si="19"/>
        <v>42450.259999999995</v>
      </c>
      <c r="G19" s="40">
        <f t="shared" si="19"/>
        <v>48250.930000000008</v>
      </c>
      <c r="H19" s="40">
        <f t="shared" si="19"/>
        <v>46932.6</v>
      </c>
      <c r="I19" s="40">
        <f t="shared" si="19"/>
        <v>51151.240000000005</v>
      </c>
      <c r="J19" s="40">
        <f t="shared" si="19"/>
        <v>48250.930000000008</v>
      </c>
      <c r="K19" s="40">
        <f t="shared" si="19"/>
        <v>52733.25</v>
      </c>
      <c r="L19" s="40">
        <f t="shared" si="19"/>
        <v>48250.930000000008</v>
      </c>
      <c r="M19" s="40">
        <f t="shared" si="19"/>
        <v>52733.25</v>
      </c>
      <c r="N19" s="40">
        <f>D19+F19+H19+J19+L19</f>
        <v>227016.65999999997</v>
      </c>
      <c r="O19" s="40">
        <f t="shared" si="18"/>
        <v>251801.27000000002</v>
      </c>
    </row>
    <row r="20" spans="1:15" x14ac:dyDescent="0.25">
      <c r="A20" s="41"/>
      <c r="B20" s="42" t="s">
        <v>16</v>
      </c>
      <c r="C20" s="38" t="s">
        <v>8</v>
      </c>
      <c r="D20" s="40">
        <f t="shared" ref="D20:I20" si="20">ROUND(D19*12,2)</f>
        <v>493583.28</v>
      </c>
      <c r="E20" s="40">
        <f t="shared" si="20"/>
        <v>563191.19999999995</v>
      </c>
      <c r="F20" s="40">
        <f t="shared" si="20"/>
        <v>509403.12</v>
      </c>
      <c r="G20" s="40">
        <f t="shared" si="20"/>
        <v>579011.16</v>
      </c>
      <c r="H20" s="40">
        <f t="shared" si="20"/>
        <v>563191.19999999995</v>
      </c>
      <c r="I20" s="40">
        <f t="shared" si="20"/>
        <v>613814.88</v>
      </c>
      <c r="J20" s="40">
        <f t="shared" ref="J20:M20" si="21">ROUND(J19*12,2)</f>
        <v>579011.16</v>
      </c>
      <c r="K20" s="40">
        <f t="shared" si="21"/>
        <v>632799</v>
      </c>
      <c r="L20" s="40">
        <f t="shared" si="21"/>
        <v>579011.16</v>
      </c>
      <c r="M20" s="40">
        <f t="shared" si="21"/>
        <v>632799</v>
      </c>
      <c r="N20" s="40">
        <f t="shared" si="17"/>
        <v>2724199.9200000004</v>
      </c>
      <c r="O20" s="40">
        <f t="shared" si="18"/>
        <v>3021615.2399999998</v>
      </c>
    </row>
    <row r="21" spans="1:15" ht="15.75" x14ac:dyDescent="0.25">
      <c r="A21" s="41"/>
      <c r="B21" s="43" t="s">
        <v>29</v>
      </c>
      <c r="C21" s="4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5" ht="31.5" x14ac:dyDescent="0.25">
      <c r="A22" s="31">
        <v>1</v>
      </c>
      <c r="B22" s="34" t="s">
        <v>27</v>
      </c>
      <c r="C22" s="35" t="s">
        <v>28</v>
      </c>
      <c r="D22" s="37">
        <v>10</v>
      </c>
      <c r="E22" s="37">
        <v>10</v>
      </c>
      <c r="F22" s="37">
        <v>10</v>
      </c>
      <c r="G22" s="37">
        <v>10</v>
      </c>
      <c r="H22" s="37">
        <v>10</v>
      </c>
      <c r="I22" s="37">
        <v>10</v>
      </c>
      <c r="J22" s="45">
        <v>3.3</v>
      </c>
      <c r="K22" s="45">
        <v>3.3</v>
      </c>
      <c r="L22" s="45"/>
      <c r="M22" s="45"/>
      <c r="N22" s="45">
        <f>D22+F22+H22+J22</f>
        <v>33.299999999999997</v>
      </c>
      <c r="O22" s="45">
        <f>E22+G22+I22+K22</f>
        <v>33.299999999999997</v>
      </c>
    </row>
    <row r="23" spans="1:15" ht="45" x14ac:dyDescent="0.25">
      <c r="A23" s="38">
        <v>2</v>
      </c>
      <c r="B23" s="39" t="s">
        <v>30</v>
      </c>
      <c r="C23" s="38" t="s">
        <v>4</v>
      </c>
      <c r="D23" s="40">
        <f>ROUND(D22/18,2)</f>
        <v>0.56000000000000005</v>
      </c>
      <c r="E23" s="40">
        <f t="shared" ref="E23:K23" si="22">ROUND(E22/18,2)</f>
        <v>0.56000000000000005</v>
      </c>
      <c r="F23" s="40">
        <f t="shared" si="22"/>
        <v>0.56000000000000005</v>
      </c>
      <c r="G23" s="40">
        <f t="shared" si="22"/>
        <v>0.56000000000000005</v>
      </c>
      <c r="H23" s="40">
        <f t="shared" si="22"/>
        <v>0.56000000000000005</v>
      </c>
      <c r="I23" s="40">
        <f t="shared" si="22"/>
        <v>0.56000000000000005</v>
      </c>
      <c r="J23" s="40">
        <f t="shared" si="22"/>
        <v>0.18</v>
      </c>
      <c r="K23" s="40">
        <f t="shared" si="22"/>
        <v>0.18</v>
      </c>
      <c r="L23" s="40"/>
      <c r="M23" s="40"/>
      <c r="N23" s="40">
        <f>D23+F23+H23+J23</f>
        <v>1.86</v>
      </c>
      <c r="O23" s="40">
        <f t="shared" ref="O23:O35" si="23">E23+G23+I23+K23</f>
        <v>1.86</v>
      </c>
    </row>
    <row r="24" spans="1:15" ht="45" x14ac:dyDescent="0.25">
      <c r="A24" s="38">
        <v>3</v>
      </c>
      <c r="B24" s="39" t="s">
        <v>34</v>
      </c>
      <c r="C24" s="38" t="s">
        <v>8</v>
      </c>
      <c r="D24" s="40">
        <f>ROUND(7834*D23,2)</f>
        <v>4387.04</v>
      </c>
      <c r="E24" s="40">
        <f>ROUND(7834*E23,2)</f>
        <v>4387.04</v>
      </c>
      <c r="F24" s="40">
        <f t="shared" ref="F24:I24" si="24">ROUND(7834*F23,2)</f>
        <v>4387.04</v>
      </c>
      <c r="G24" s="40">
        <f t="shared" si="24"/>
        <v>4387.04</v>
      </c>
      <c r="H24" s="40">
        <f t="shared" si="24"/>
        <v>4387.04</v>
      </c>
      <c r="I24" s="40">
        <f t="shared" si="24"/>
        <v>4387.04</v>
      </c>
      <c r="J24" s="40">
        <f t="shared" ref="J24" si="25">ROUND(7834*J23,2)</f>
        <v>1410.12</v>
      </c>
      <c r="K24" s="40">
        <f t="shared" ref="K24" si="26">ROUND(7834*K23,2)</f>
        <v>1410.12</v>
      </c>
      <c r="L24" s="40"/>
      <c r="M24" s="40"/>
      <c r="N24" s="40">
        <f>D24+F24+H24+J24</f>
        <v>14571.239999999998</v>
      </c>
      <c r="O24" s="40">
        <f t="shared" si="23"/>
        <v>14571.239999999998</v>
      </c>
    </row>
    <row r="25" spans="1:15" ht="60" x14ac:dyDescent="0.25">
      <c r="A25" s="38">
        <v>4</v>
      </c>
      <c r="B25" s="39" t="s">
        <v>41</v>
      </c>
      <c r="C25" s="38" t="s">
        <v>8</v>
      </c>
      <c r="D25" s="40">
        <f>ROUND(D24*0.3,2)</f>
        <v>1316.11</v>
      </c>
      <c r="E25" s="40">
        <f t="shared" ref="E25:I25" si="27">ROUND(E24*0.3,2)</f>
        <v>1316.11</v>
      </c>
      <c r="F25" s="40">
        <f t="shared" si="27"/>
        <v>1316.11</v>
      </c>
      <c r="G25" s="40">
        <f t="shared" si="27"/>
        <v>1316.11</v>
      </c>
      <c r="H25" s="40">
        <f t="shared" si="27"/>
        <v>1316.11</v>
      </c>
      <c r="I25" s="40">
        <f t="shared" si="27"/>
        <v>1316.11</v>
      </c>
      <c r="J25" s="40">
        <f t="shared" ref="J25:K25" si="28">ROUND(J24*0.3,2)</f>
        <v>423.04</v>
      </c>
      <c r="K25" s="40">
        <f t="shared" si="28"/>
        <v>423.04</v>
      </c>
      <c r="L25" s="40"/>
      <c r="M25" s="40"/>
      <c r="N25" s="40">
        <f t="shared" ref="N25:N35" si="29">D25+F25+H25+J25</f>
        <v>4371.37</v>
      </c>
      <c r="O25" s="40">
        <f t="shared" si="23"/>
        <v>4371.37</v>
      </c>
    </row>
    <row r="26" spans="1:15" ht="75" x14ac:dyDescent="0.25">
      <c r="A26" s="38">
        <v>5</v>
      </c>
      <c r="B26" s="39" t="s">
        <v>42</v>
      </c>
      <c r="C26" s="38" t="s">
        <v>8</v>
      </c>
      <c r="D26" s="40">
        <f>ROUND((D24+D25)*0.3,2)</f>
        <v>1710.95</v>
      </c>
      <c r="E26" s="40">
        <f t="shared" ref="E26:I26" si="30">ROUND((E24+E25)*0.3,2)</f>
        <v>1710.95</v>
      </c>
      <c r="F26" s="40">
        <f t="shared" si="30"/>
        <v>1710.95</v>
      </c>
      <c r="G26" s="40">
        <f t="shared" si="30"/>
        <v>1710.95</v>
      </c>
      <c r="H26" s="40">
        <f t="shared" si="30"/>
        <v>1710.95</v>
      </c>
      <c r="I26" s="40">
        <f t="shared" si="30"/>
        <v>1710.95</v>
      </c>
      <c r="J26" s="40">
        <f t="shared" ref="J26:K26" si="31">ROUND((J24+J25)*0.3,2)</f>
        <v>549.95000000000005</v>
      </c>
      <c r="K26" s="40">
        <f t="shared" si="31"/>
        <v>549.95000000000005</v>
      </c>
      <c r="L26" s="40"/>
      <c r="M26" s="40"/>
      <c r="N26" s="40">
        <f t="shared" si="29"/>
        <v>5682.8</v>
      </c>
      <c r="O26" s="40">
        <f t="shared" si="23"/>
        <v>5682.8</v>
      </c>
    </row>
    <row r="27" spans="1:15" ht="45" x14ac:dyDescent="0.25">
      <c r="A27" s="38">
        <v>6</v>
      </c>
      <c r="B27" s="39" t="s">
        <v>11</v>
      </c>
      <c r="C27" s="38" t="s">
        <v>8</v>
      </c>
      <c r="D27" s="40">
        <f>ROUND((D24+D25)*0.2,2)</f>
        <v>1140.6300000000001</v>
      </c>
      <c r="E27" s="40">
        <f t="shared" ref="E27:I27" si="32">ROUND((E24+E25)*0.2,2)</f>
        <v>1140.6300000000001</v>
      </c>
      <c r="F27" s="40">
        <f t="shared" si="32"/>
        <v>1140.6300000000001</v>
      </c>
      <c r="G27" s="40">
        <f t="shared" si="32"/>
        <v>1140.6300000000001</v>
      </c>
      <c r="H27" s="40">
        <f t="shared" si="32"/>
        <v>1140.6300000000001</v>
      </c>
      <c r="I27" s="40">
        <f t="shared" si="32"/>
        <v>1140.6300000000001</v>
      </c>
      <c r="J27" s="40">
        <f t="shared" ref="J27:K27" si="33">ROUND((J24+J25)*0.2,2)</f>
        <v>366.63</v>
      </c>
      <c r="K27" s="40">
        <f t="shared" si="33"/>
        <v>366.63</v>
      </c>
      <c r="L27" s="40"/>
      <c r="M27" s="40"/>
      <c r="N27" s="40">
        <f t="shared" si="29"/>
        <v>3788.5200000000004</v>
      </c>
      <c r="O27" s="40">
        <f t="shared" si="23"/>
        <v>3788.5200000000004</v>
      </c>
    </row>
    <row r="28" spans="1:15" ht="60" x14ac:dyDescent="0.25">
      <c r="A28" s="38">
        <v>7</v>
      </c>
      <c r="B28" s="39" t="s">
        <v>35</v>
      </c>
      <c r="C28" s="38" t="s">
        <v>8</v>
      </c>
      <c r="D28" s="40">
        <f>ROUND(D24*0.2,2)</f>
        <v>877.41</v>
      </c>
      <c r="E28" s="40">
        <f t="shared" ref="E28:I28" si="34">ROUND(E24*0.2,2)</f>
        <v>877.41</v>
      </c>
      <c r="F28" s="40">
        <f t="shared" si="34"/>
        <v>877.41</v>
      </c>
      <c r="G28" s="40">
        <f t="shared" si="34"/>
        <v>877.41</v>
      </c>
      <c r="H28" s="40">
        <f t="shared" si="34"/>
        <v>877.41</v>
      </c>
      <c r="I28" s="40">
        <f t="shared" si="34"/>
        <v>877.41</v>
      </c>
      <c r="J28" s="40">
        <f t="shared" ref="J28:K28" si="35">ROUND(J24*0.2,2)</f>
        <v>282.02</v>
      </c>
      <c r="K28" s="40">
        <f t="shared" si="35"/>
        <v>282.02</v>
      </c>
      <c r="L28" s="40"/>
      <c r="M28" s="40"/>
      <c r="N28" s="40">
        <f t="shared" si="29"/>
        <v>2914.25</v>
      </c>
      <c r="O28" s="40">
        <f t="shared" si="23"/>
        <v>2914.25</v>
      </c>
    </row>
    <row r="29" spans="1:15" ht="45" x14ac:dyDescent="0.25">
      <c r="A29" s="38"/>
      <c r="B29" s="39" t="s">
        <v>36</v>
      </c>
      <c r="C29" s="38" t="s">
        <v>8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/>
      <c r="M29" s="40"/>
      <c r="N29" s="40">
        <f t="shared" si="29"/>
        <v>0</v>
      </c>
      <c r="O29" s="40">
        <f t="shared" si="23"/>
        <v>0</v>
      </c>
    </row>
    <row r="30" spans="1:15" x14ac:dyDescent="0.25">
      <c r="A30" s="38">
        <v>8</v>
      </c>
      <c r="B30" s="41" t="s">
        <v>12</v>
      </c>
      <c r="C30" s="38" t="s">
        <v>8</v>
      </c>
      <c r="D30" s="40">
        <f>ROUND((D24+D25+D26+D27+D28+D29)*0.05,2)</f>
        <v>471.61</v>
      </c>
      <c r="E30" s="40">
        <f t="shared" ref="E30:K30" si="36">ROUND((E24+E25+E26+E27+E28+E29)*0.05,2)</f>
        <v>471.61</v>
      </c>
      <c r="F30" s="40">
        <f t="shared" si="36"/>
        <v>471.61</v>
      </c>
      <c r="G30" s="40">
        <f t="shared" si="36"/>
        <v>471.61</v>
      </c>
      <c r="H30" s="40">
        <f t="shared" si="36"/>
        <v>471.61</v>
      </c>
      <c r="I30" s="40">
        <f t="shared" si="36"/>
        <v>471.61</v>
      </c>
      <c r="J30" s="40">
        <f t="shared" si="36"/>
        <v>151.59</v>
      </c>
      <c r="K30" s="40">
        <f t="shared" si="36"/>
        <v>151.59</v>
      </c>
      <c r="L30" s="40"/>
      <c r="M30" s="40"/>
      <c r="N30" s="40">
        <f>D30+F30+H30+J30</f>
        <v>1566.4199999999998</v>
      </c>
      <c r="O30" s="40">
        <f>E30+G30+I30+K30</f>
        <v>1566.4199999999998</v>
      </c>
    </row>
    <row r="31" spans="1:15" x14ac:dyDescent="0.25">
      <c r="A31" s="38">
        <v>9</v>
      </c>
      <c r="B31" s="41" t="s">
        <v>13</v>
      </c>
      <c r="C31" s="38" t="s">
        <v>8</v>
      </c>
      <c r="D31" s="38">
        <f>ROUND((D24+D25+D26+D27+D28+D29)*0.01,2)</f>
        <v>94.32</v>
      </c>
      <c r="E31" s="38">
        <f t="shared" ref="E31:K31" si="37">ROUND((E24+E25+E26+E27+E28+E29)*0.01,2)</f>
        <v>94.32</v>
      </c>
      <c r="F31" s="38">
        <f t="shared" si="37"/>
        <v>94.32</v>
      </c>
      <c r="G31" s="38">
        <f t="shared" si="37"/>
        <v>94.32</v>
      </c>
      <c r="H31" s="38">
        <f t="shared" si="37"/>
        <v>94.32</v>
      </c>
      <c r="I31" s="38">
        <f t="shared" si="37"/>
        <v>94.32</v>
      </c>
      <c r="J31" s="38">
        <f t="shared" si="37"/>
        <v>30.32</v>
      </c>
      <c r="K31" s="38">
        <f t="shared" si="37"/>
        <v>30.32</v>
      </c>
      <c r="L31" s="40"/>
      <c r="M31" s="40"/>
      <c r="N31" s="40">
        <f t="shared" si="29"/>
        <v>313.27999999999997</v>
      </c>
      <c r="O31" s="40">
        <f t="shared" si="23"/>
        <v>313.27999999999997</v>
      </c>
    </row>
    <row r="32" spans="1:15" ht="45" x14ac:dyDescent="0.25">
      <c r="A32" s="38">
        <v>10</v>
      </c>
      <c r="B32" s="39" t="s">
        <v>38</v>
      </c>
      <c r="C32" s="38" t="s">
        <v>8</v>
      </c>
      <c r="D32" s="18">
        <f>ROUND((D24+D25+D26+D27+D28+D29+D30+D31)*0.342,2)</f>
        <v>3419.34</v>
      </c>
      <c r="E32" s="18">
        <f t="shared" ref="E32:K32" si="38">ROUND((E24+E25+E26+E27+E28+E29+E30+E31)*0.342,2)</f>
        <v>3419.34</v>
      </c>
      <c r="F32" s="18">
        <f t="shared" si="38"/>
        <v>3419.34</v>
      </c>
      <c r="G32" s="18">
        <f t="shared" si="38"/>
        <v>3419.34</v>
      </c>
      <c r="H32" s="18">
        <f t="shared" si="38"/>
        <v>3419.34</v>
      </c>
      <c r="I32" s="18">
        <f t="shared" si="38"/>
        <v>3419.34</v>
      </c>
      <c r="J32" s="18">
        <f t="shared" si="38"/>
        <v>1099.08</v>
      </c>
      <c r="K32" s="18">
        <f t="shared" si="38"/>
        <v>1099.08</v>
      </c>
      <c r="L32" s="40"/>
      <c r="M32" s="40"/>
      <c r="N32" s="40">
        <f t="shared" si="29"/>
        <v>11357.1</v>
      </c>
      <c r="O32" s="40">
        <f t="shared" si="23"/>
        <v>11357.1</v>
      </c>
    </row>
    <row r="33" spans="1:15" ht="30" x14ac:dyDescent="0.25">
      <c r="A33" s="41"/>
      <c r="B33" s="39" t="s">
        <v>31</v>
      </c>
      <c r="C33" s="38" t="s">
        <v>8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>
        <f t="shared" si="29"/>
        <v>0</v>
      </c>
      <c r="O33" s="40">
        <f t="shared" si="23"/>
        <v>0</v>
      </c>
    </row>
    <row r="34" spans="1:15" x14ac:dyDescent="0.25">
      <c r="A34" s="41"/>
      <c r="B34" s="42" t="s">
        <v>15</v>
      </c>
      <c r="C34" s="38" t="s">
        <v>8</v>
      </c>
      <c r="D34" s="40">
        <f>D24+D25+D26+D27+D28+D29+D30+D31+D32</f>
        <v>13417.41</v>
      </c>
      <c r="E34" s="40">
        <f t="shared" ref="E34:K34" si="39">E24+E25+E26+E27+E28+E29+E30+E31+E32</f>
        <v>13417.41</v>
      </c>
      <c r="F34" s="40">
        <f t="shared" si="39"/>
        <v>13417.41</v>
      </c>
      <c r="G34" s="40">
        <f t="shared" si="39"/>
        <v>13417.41</v>
      </c>
      <c r="H34" s="40">
        <f t="shared" si="39"/>
        <v>13417.41</v>
      </c>
      <c r="I34" s="40">
        <f t="shared" si="39"/>
        <v>13417.41</v>
      </c>
      <c r="J34" s="40">
        <f t="shared" si="39"/>
        <v>4312.75</v>
      </c>
      <c r="K34" s="40">
        <f t="shared" si="39"/>
        <v>4312.75</v>
      </c>
      <c r="L34" s="40"/>
      <c r="M34" s="40"/>
      <c r="N34" s="40">
        <f>D34+F34+H34+J34</f>
        <v>44564.979999999996</v>
      </c>
      <c r="O34" s="40">
        <f t="shared" si="23"/>
        <v>44564.979999999996</v>
      </c>
    </row>
    <row r="35" spans="1:15" x14ac:dyDescent="0.25">
      <c r="A35" s="41"/>
      <c r="B35" s="42" t="s">
        <v>16</v>
      </c>
      <c r="C35" s="38" t="s">
        <v>8</v>
      </c>
      <c r="D35" s="40">
        <f>ROUND(D34*12,2)</f>
        <v>161008.92000000001</v>
      </c>
      <c r="E35" s="40">
        <f t="shared" ref="E35:I35" si="40">ROUND(E34*12,2)</f>
        <v>161008.92000000001</v>
      </c>
      <c r="F35" s="40">
        <f t="shared" si="40"/>
        <v>161008.92000000001</v>
      </c>
      <c r="G35" s="40">
        <f t="shared" si="40"/>
        <v>161008.92000000001</v>
      </c>
      <c r="H35" s="40">
        <f t="shared" si="40"/>
        <v>161008.92000000001</v>
      </c>
      <c r="I35" s="40">
        <f t="shared" si="40"/>
        <v>161008.92000000001</v>
      </c>
      <c r="J35" s="40">
        <f t="shared" ref="J35:K35" si="41">ROUND(J34*12,2)</f>
        <v>51753</v>
      </c>
      <c r="K35" s="40">
        <f t="shared" si="41"/>
        <v>51753</v>
      </c>
      <c r="L35" s="40"/>
      <c r="M35" s="40"/>
      <c r="N35" s="40">
        <f t="shared" si="29"/>
        <v>534779.76</v>
      </c>
      <c r="O35" s="40">
        <f t="shared" si="23"/>
        <v>534779.76</v>
      </c>
    </row>
    <row r="36" spans="1:15" ht="19.5" customHeight="1" x14ac:dyDescent="0.25">
      <c r="A36" s="41"/>
      <c r="B36" s="50" t="s">
        <v>17</v>
      </c>
      <c r="C36" s="5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1:15" ht="45" x14ac:dyDescent="0.25">
      <c r="A37" s="41"/>
      <c r="B37" s="39" t="s">
        <v>33</v>
      </c>
      <c r="C37" s="38" t="s">
        <v>8</v>
      </c>
      <c r="D37" s="40">
        <f>ROUND(D20*0.114,2)</f>
        <v>56268.49</v>
      </c>
      <c r="E37" s="40">
        <f t="shared" ref="E37:M37" si="42">ROUND(E20*0.114,2)</f>
        <v>64203.8</v>
      </c>
      <c r="F37" s="40">
        <f t="shared" si="42"/>
        <v>58071.96</v>
      </c>
      <c r="G37" s="40">
        <f t="shared" si="42"/>
        <v>66007.27</v>
      </c>
      <c r="H37" s="40">
        <f t="shared" si="42"/>
        <v>64203.8</v>
      </c>
      <c r="I37" s="40">
        <f t="shared" si="42"/>
        <v>69974.899999999994</v>
      </c>
      <c r="J37" s="40">
        <f t="shared" si="42"/>
        <v>66007.27</v>
      </c>
      <c r="K37" s="40">
        <f t="shared" si="42"/>
        <v>72139.09</v>
      </c>
      <c r="L37" s="40">
        <f t="shared" si="42"/>
        <v>66007.27</v>
      </c>
      <c r="M37" s="40">
        <f t="shared" si="42"/>
        <v>72139.09</v>
      </c>
      <c r="N37" s="40">
        <f t="shared" ref="N37" si="43">D37+F37+H37+J37+L37</f>
        <v>310558.79000000004</v>
      </c>
      <c r="O37" s="40">
        <f t="shared" ref="O37" si="44">E37+G37+I37+K37+M37</f>
        <v>344464.15</v>
      </c>
    </row>
    <row r="38" spans="1:15" ht="66" customHeight="1" x14ac:dyDescent="0.25">
      <c r="A38" s="41"/>
      <c r="B38" s="48" t="s">
        <v>19</v>
      </c>
      <c r="C38" s="4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</row>
    <row r="39" spans="1:15" ht="45" customHeight="1" x14ac:dyDescent="0.25">
      <c r="A39" s="41"/>
      <c r="B39" s="39" t="s">
        <v>32</v>
      </c>
      <c r="C39" s="38" t="s">
        <v>8</v>
      </c>
      <c r="D39" s="40">
        <f>ROUND(0.084*D20,2)</f>
        <v>41461</v>
      </c>
      <c r="E39" s="40">
        <f t="shared" ref="E39:M39" si="45">ROUND(0.084*E20,2)</f>
        <v>47308.06</v>
      </c>
      <c r="F39" s="40">
        <f t="shared" si="45"/>
        <v>42789.86</v>
      </c>
      <c r="G39" s="40">
        <f t="shared" si="45"/>
        <v>48636.94</v>
      </c>
      <c r="H39" s="40">
        <f t="shared" si="45"/>
        <v>47308.06</v>
      </c>
      <c r="I39" s="40">
        <f t="shared" si="45"/>
        <v>51560.45</v>
      </c>
      <c r="J39" s="40">
        <f t="shared" si="45"/>
        <v>48636.94</v>
      </c>
      <c r="K39" s="40">
        <f t="shared" si="45"/>
        <v>53155.12</v>
      </c>
      <c r="L39" s="40">
        <f t="shared" si="45"/>
        <v>48636.94</v>
      </c>
      <c r="M39" s="40">
        <f t="shared" si="45"/>
        <v>53155.12</v>
      </c>
      <c r="N39" s="40">
        <f t="shared" ref="N39" si="46">D39+F39+H39+J39+L39</f>
        <v>228832.8</v>
      </c>
      <c r="O39" s="40">
        <f t="shared" ref="O39" si="47">E39+G39+I39+K39+M39</f>
        <v>253815.69</v>
      </c>
    </row>
    <row r="40" spans="1:15" ht="66.75" customHeight="1" x14ac:dyDescent="0.25">
      <c r="A40" s="41"/>
      <c r="B40" s="48" t="s">
        <v>18</v>
      </c>
      <c r="C40" s="4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</row>
    <row r="41" spans="1:15" ht="75" x14ac:dyDescent="0.25">
      <c r="A41" s="41"/>
      <c r="B41" s="39" t="s">
        <v>37</v>
      </c>
      <c r="C41" s="38" t="s">
        <v>8</v>
      </c>
      <c r="D41" s="40">
        <f>ROUND(0.042*D20,2)</f>
        <v>20730.5</v>
      </c>
      <c r="E41" s="40">
        <f t="shared" ref="E41:M41" si="48">ROUND(0.042*E20,2)</f>
        <v>23654.03</v>
      </c>
      <c r="F41" s="40">
        <f t="shared" si="48"/>
        <v>21394.93</v>
      </c>
      <c r="G41" s="40">
        <f t="shared" si="48"/>
        <v>24318.47</v>
      </c>
      <c r="H41" s="40">
        <f t="shared" si="48"/>
        <v>23654.03</v>
      </c>
      <c r="I41" s="40">
        <f t="shared" si="48"/>
        <v>25780.22</v>
      </c>
      <c r="J41" s="40">
        <f t="shared" si="48"/>
        <v>24318.47</v>
      </c>
      <c r="K41" s="40">
        <f t="shared" si="48"/>
        <v>26577.56</v>
      </c>
      <c r="L41" s="40">
        <f t="shared" si="48"/>
        <v>24318.47</v>
      </c>
      <c r="M41" s="40">
        <f t="shared" si="48"/>
        <v>26577.56</v>
      </c>
      <c r="N41" s="40">
        <f t="shared" ref="N41" si="49">D41+F41+H41+J41+L41</f>
        <v>114416.4</v>
      </c>
      <c r="O41" s="40">
        <f t="shared" ref="O41" si="50">E41+G41+I41+K41+M41</f>
        <v>126907.84</v>
      </c>
    </row>
    <row r="42" spans="1:15" ht="68.25" customHeight="1" x14ac:dyDescent="0.25">
      <c r="A42" s="41"/>
      <c r="B42" s="48" t="s">
        <v>20</v>
      </c>
      <c r="C42" s="49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</row>
    <row r="43" spans="1:15" x14ac:dyDescent="0.25">
      <c r="A43" s="41"/>
      <c r="B43" s="41"/>
      <c r="C43" s="38" t="s">
        <v>8</v>
      </c>
      <c r="D43" s="40">
        <f>D20+D37+D39+D41+D35</f>
        <v>773052.19000000006</v>
      </c>
      <c r="E43" s="40">
        <f t="shared" ref="E43:M43" si="51">E20+E37+E39+E41+E35</f>
        <v>859366.01000000013</v>
      </c>
      <c r="F43" s="40">
        <f t="shared" si="51"/>
        <v>792668.79</v>
      </c>
      <c r="G43" s="40">
        <f t="shared" si="51"/>
        <v>878982.76000000013</v>
      </c>
      <c r="H43" s="40">
        <f t="shared" si="51"/>
        <v>859366.01000000013</v>
      </c>
      <c r="I43" s="40">
        <f t="shared" si="51"/>
        <v>922139.37</v>
      </c>
      <c r="J43" s="40">
        <f t="shared" si="51"/>
        <v>769726.84000000008</v>
      </c>
      <c r="K43" s="40">
        <f t="shared" si="51"/>
        <v>836423.77</v>
      </c>
      <c r="L43" s="40">
        <f t="shared" si="51"/>
        <v>717973.84000000008</v>
      </c>
      <c r="M43" s="40">
        <f t="shared" si="51"/>
        <v>784670.77</v>
      </c>
      <c r="N43" s="40">
        <f t="shared" ref="N43" si="52">D43+F43+H43+J43+L43</f>
        <v>3912787.67</v>
      </c>
      <c r="O43" s="40">
        <f t="shared" ref="O43" si="53">E43+G43+I43+K43+M43</f>
        <v>4281582.68</v>
      </c>
    </row>
    <row r="44" spans="1:15" ht="15.75" x14ac:dyDescent="0.25">
      <c r="A44" s="41"/>
      <c r="B44" s="48" t="s">
        <v>47</v>
      </c>
      <c r="C44" s="49"/>
      <c r="D44" s="37">
        <v>25</v>
      </c>
      <c r="E44" s="37">
        <v>25</v>
      </c>
      <c r="F44" s="37">
        <v>25</v>
      </c>
      <c r="G44" s="37">
        <v>25</v>
      </c>
      <c r="H44" s="37">
        <v>25</v>
      </c>
      <c r="I44" s="37">
        <v>25</v>
      </c>
      <c r="J44" s="37">
        <v>25</v>
      </c>
      <c r="K44" s="37">
        <v>25</v>
      </c>
      <c r="L44" s="37">
        <v>25</v>
      </c>
      <c r="M44" s="37">
        <v>25</v>
      </c>
      <c r="N44" s="37">
        <v>25</v>
      </c>
      <c r="O44" s="37">
        <v>25</v>
      </c>
    </row>
    <row r="45" spans="1:15" ht="39" customHeight="1" x14ac:dyDescent="0.25">
      <c r="A45" s="41"/>
      <c r="B45" s="48" t="s">
        <v>48</v>
      </c>
      <c r="C45" s="49"/>
      <c r="D45" s="37">
        <f>ROUND(D43/D44,0)</f>
        <v>30922</v>
      </c>
      <c r="E45" s="37">
        <f t="shared" ref="E45:M45" si="54">ROUND(E43/E44,0)</f>
        <v>34375</v>
      </c>
      <c r="F45" s="37">
        <f t="shared" si="54"/>
        <v>31707</v>
      </c>
      <c r="G45" s="37">
        <f t="shared" si="54"/>
        <v>35159</v>
      </c>
      <c r="H45" s="37">
        <f t="shared" si="54"/>
        <v>34375</v>
      </c>
      <c r="I45" s="37">
        <f t="shared" si="54"/>
        <v>36886</v>
      </c>
      <c r="J45" s="37">
        <f t="shared" si="54"/>
        <v>30789</v>
      </c>
      <c r="K45" s="37">
        <f t="shared" si="54"/>
        <v>33457</v>
      </c>
      <c r="L45" s="37">
        <f t="shared" si="54"/>
        <v>28719</v>
      </c>
      <c r="M45" s="37">
        <f t="shared" si="54"/>
        <v>31387</v>
      </c>
      <c r="N45" s="37">
        <f>ROUND((D45+F45+H45+J45+L45)/5,0)</f>
        <v>31302</v>
      </c>
      <c r="O45" s="37">
        <f>ROUND((E45+G45+I45+K45+M45)/5,0)</f>
        <v>34253</v>
      </c>
    </row>
    <row r="46" spans="1:15" ht="54.75" customHeight="1" x14ac:dyDescent="0.25">
      <c r="A46" s="41"/>
      <c r="B46" s="48" t="s">
        <v>49</v>
      </c>
      <c r="C46" s="49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37">
        <v>31302</v>
      </c>
      <c r="O46" s="37">
        <v>31302</v>
      </c>
    </row>
    <row r="47" spans="1:15" ht="125.25" customHeight="1" x14ac:dyDescent="0.25">
      <c r="A47" s="41"/>
      <c r="B47" s="67" t="s">
        <v>50</v>
      </c>
      <c r="C47" s="68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7">
        <f>ROUND(N45/N46,3)</f>
        <v>1</v>
      </c>
      <c r="O47" s="47">
        <f>ROUND(O45/O46,3)</f>
        <v>1.0940000000000001</v>
      </c>
    </row>
    <row r="48" spans="1:15" ht="80.25" customHeight="1" x14ac:dyDescent="0.25">
      <c r="B48" s="48" t="s">
        <v>51</v>
      </c>
      <c r="C48" s="49"/>
      <c r="D48" s="52" t="s">
        <v>55</v>
      </c>
      <c r="E48" s="53"/>
      <c r="F48" s="53"/>
      <c r="G48" s="53"/>
      <c r="H48" s="53"/>
      <c r="I48" s="53"/>
      <c r="J48" s="53"/>
      <c r="K48" s="53"/>
      <c r="L48" s="53"/>
      <c r="M48" s="54"/>
      <c r="N48" s="37">
        <v>7828</v>
      </c>
      <c r="O48" s="37">
        <v>7828</v>
      </c>
    </row>
    <row r="49" spans="2:15" ht="49.5" customHeight="1" x14ac:dyDescent="0.25">
      <c r="B49" s="48" t="s">
        <v>52</v>
      </c>
      <c r="C49" s="49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7">
        <f>N46+N48</f>
        <v>39130</v>
      </c>
      <c r="O49" s="37">
        <f>O46+O48</f>
        <v>39130</v>
      </c>
    </row>
  </sheetData>
  <mergeCells count="24">
    <mergeCell ref="L4:M4"/>
    <mergeCell ref="B42:C42"/>
    <mergeCell ref="B49:C49"/>
    <mergeCell ref="B44:C44"/>
    <mergeCell ref="B45:C45"/>
    <mergeCell ref="B46:C46"/>
    <mergeCell ref="B47:C47"/>
    <mergeCell ref="B48:C48"/>
    <mergeCell ref="B40:C40"/>
    <mergeCell ref="B36:C36"/>
    <mergeCell ref="D48:M48"/>
    <mergeCell ref="A2:O2"/>
    <mergeCell ref="N1:O1"/>
    <mergeCell ref="A3:A5"/>
    <mergeCell ref="B6:C6"/>
    <mergeCell ref="D4:E4"/>
    <mergeCell ref="F4:G4"/>
    <mergeCell ref="D3:M3"/>
    <mergeCell ref="H4:I4"/>
    <mergeCell ref="C3:C5"/>
    <mergeCell ref="B3:B5"/>
    <mergeCell ref="N4:O4"/>
    <mergeCell ref="B38:C38"/>
    <mergeCell ref="J4:K4"/>
  </mergeCells>
  <printOptions horizontalCentered="1"/>
  <pageMargins left="0.51181102362204722" right="0.11811023622047245" top="0.55118110236220474" bottom="0.5511811023622047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view="pageBreakPreview" zoomScale="65" zoomScaleNormal="77" zoomScaleSheetLayoutView="65" workbookViewId="0">
      <pane xSplit="3" ySplit="5" topLeftCell="D42" activePane="bottomRight" state="frozen"/>
      <selection pane="topRight" activeCell="D1" sqref="D1"/>
      <selection pane="bottomLeft" activeCell="A5" sqref="A5"/>
      <selection pane="bottomRight" activeCell="O49" sqref="O49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140625" style="2" customWidth="1"/>
    <col min="5" max="5" width="13.42578125" style="2" customWidth="1"/>
    <col min="6" max="6" width="12.7109375" style="2" customWidth="1"/>
    <col min="7" max="7" width="12.5703125" style="2" customWidth="1"/>
    <col min="8" max="8" width="13" style="2" customWidth="1"/>
    <col min="9" max="9" width="12.5703125" style="2" customWidth="1"/>
    <col min="10" max="10" width="13.42578125" style="2" customWidth="1"/>
    <col min="11" max="13" width="11.7109375" style="2" customWidth="1"/>
    <col min="14" max="14" width="16.42578125" style="2" customWidth="1"/>
    <col min="15" max="15" width="16.85546875" style="2" customWidth="1"/>
    <col min="16" max="16" width="11.28515625" style="2" bestFit="1" customWidth="1"/>
    <col min="17" max="16384" width="9.140625" style="2"/>
  </cols>
  <sheetData>
    <row r="1" spans="1:17" ht="15" customHeight="1" x14ac:dyDescent="0.3">
      <c r="N1" s="69" t="s">
        <v>53</v>
      </c>
      <c r="O1" s="69"/>
    </row>
    <row r="2" spans="1:17" ht="18.75" x14ac:dyDescent="0.3">
      <c r="A2" s="55" t="s">
        <v>40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7" ht="15" customHeight="1" x14ac:dyDescent="0.25">
      <c r="A3" s="70" t="s">
        <v>1</v>
      </c>
      <c r="B3" s="73" t="s">
        <v>2</v>
      </c>
      <c r="C3" s="73" t="s">
        <v>3</v>
      </c>
      <c r="D3" s="74" t="s">
        <v>10</v>
      </c>
      <c r="E3" s="75"/>
      <c r="F3" s="75"/>
      <c r="G3" s="75"/>
      <c r="H3" s="75"/>
      <c r="I3" s="75"/>
      <c r="J3" s="75"/>
      <c r="K3" s="75"/>
      <c r="L3" s="75"/>
      <c r="M3" s="75"/>
      <c r="N3" s="9"/>
      <c r="O3" s="10"/>
    </row>
    <row r="4" spans="1:17" ht="15" customHeight="1" x14ac:dyDescent="0.25">
      <c r="A4" s="71"/>
      <c r="B4" s="73"/>
      <c r="C4" s="73"/>
      <c r="D4" s="74" t="s">
        <v>21</v>
      </c>
      <c r="E4" s="76"/>
      <c r="F4" s="74" t="s">
        <v>22</v>
      </c>
      <c r="G4" s="76"/>
      <c r="H4" s="74" t="s">
        <v>23</v>
      </c>
      <c r="I4" s="76"/>
      <c r="J4" s="74" t="s">
        <v>24</v>
      </c>
      <c r="K4" s="76"/>
      <c r="L4" s="74" t="s">
        <v>25</v>
      </c>
      <c r="M4" s="76"/>
      <c r="N4" s="77" t="s">
        <v>0</v>
      </c>
      <c r="O4" s="77"/>
    </row>
    <row r="5" spans="1:17" ht="45" x14ac:dyDescent="0.25">
      <c r="A5" s="72"/>
      <c r="B5" s="73"/>
      <c r="C5" s="73"/>
      <c r="D5" s="7" t="s">
        <v>6</v>
      </c>
      <c r="E5" s="7" t="s">
        <v>7</v>
      </c>
      <c r="F5" s="7" t="s">
        <v>6</v>
      </c>
      <c r="G5" s="7" t="s">
        <v>7</v>
      </c>
      <c r="H5" s="7" t="s">
        <v>6</v>
      </c>
      <c r="I5" s="7" t="s">
        <v>7</v>
      </c>
      <c r="J5" s="7" t="s">
        <v>6</v>
      </c>
      <c r="K5" s="7" t="s">
        <v>7</v>
      </c>
      <c r="L5" s="7" t="s">
        <v>6</v>
      </c>
      <c r="M5" s="7" t="s">
        <v>7</v>
      </c>
      <c r="N5" s="7" t="s">
        <v>6</v>
      </c>
      <c r="O5" s="7" t="s">
        <v>7</v>
      </c>
    </row>
    <row r="6" spans="1:17" ht="30" customHeight="1" x14ac:dyDescent="0.25">
      <c r="A6" s="8"/>
      <c r="B6" s="60" t="s">
        <v>9</v>
      </c>
      <c r="C6" s="6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</row>
    <row r="7" spans="1:17" ht="30" customHeight="1" x14ac:dyDescent="0.25">
      <c r="A7" s="12">
        <v>1</v>
      </c>
      <c r="B7" s="34" t="s">
        <v>27</v>
      </c>
      <c r="C7" s="35" t="s">
        <v>28</v>
      </c>
      <c r="D7" s="14">
        <v>28</v>
      </c>
      <c r="E7" s="14">
        <v>32</v>
      </c>
      <c r="F7" s="14">
        <v>29</v>
      </c>
      <c r="G7" s="14">
        <v>33</v>
      </c>
      <c r="H7" s="14">
        <v>32</v>
      </c>
      <c r="I7" s="14">
        <v>35</v>
      </c>
      <c r="J7" s="14">
        <v>33</v>
      </c>
      <c r="K7" s="14">
        <v>36</v>
      </c>
      <c r="L7" s="14">
        <v>33</v>
      </c>
      <c r="M7" s="14">
        <v>36</v>
      </c>
      <c r="N7" s="11">
        <f>D7+F7+H7+J7+L7</f>
        <v>155</v>
      </c>
      <c r="O7" s="11">
        <f>E7+G7+I7+K7+M7</f>
        <v>172</v>
      </c>
      <c r="P7" s="20">
        <f>N7-'5-6 дневная  неделя'!N7</f>
        <v>0</v>
      </c>
      <c r="Q7" s="20">
        <f>O7-'5-6 дневная  неделя'!O7</f>
        <v>0</v>
      </c>
    </row>
    <row r="8" spans="1:17" ht="43.5" customHeight="1" x14ac:dyDescent="0.25">
      <c r="A8" s="6">
        <v>2</v>
      </c>
      <c r="B8" s="39" t="s">
        <v>26</v>
      </c>
      <c r="C8" s="38" t="s">
        <v>4</v>
      </c>
      <c r="D8" s="6">
        <f>ROUND(D7/18,2)</f>
        <v>1.56</v>
      </c>
      <c r="E8" s="15">
        <f t="shared" ref="E8:F8" si="0">ROUND(E7/18,2)</f>
        <v>1.78</v>
      </c>
      <c r="F8" s="15">
        <f t="shared" si="0"/>
        <v>1.61</v>
      </c>
      <c r="G8" s="6">
        <v>1.83</v>
      </c>
      <c r="H8" s="6">
        <v>1.78</v>
      </c>
      <c r="I8" s="6">
        <v>1.94</v>
      </c>
      <c r="J8" s="6">
        <v>1.83</v>
      </c>
      <c r="K8" s="3">
        <v>2</v>
      </c>
      <c r="L8" s="3">
        <v>1.83</v>
      </c>
      <c r="M8" s="3">
        <v>2</v>
      </c>
      <c r="N8" s="3">
        <f>D8+F8+H8+J8+L8</f>
        <v>8.61</v>
      </c>
      <c r="O8" s="3">
        <f>E8+G8+I8+K8+M8</f>
        <v>9.5500000000000007</v>
      </c>
      <c r="P8" s="20">
        <f>N8-'5-6 дневная  неделя'!N8</f>
        <v>0</v>
      </c>
      <c r="Q8" s="20">
        <f>O8-'5-6 дневная  неделя'!O8</f>
        <v>0</v>
      </c>
    </row>
    <row r="9" spans="1:17" ht="45" x14ac:dyDescent="0.25">
      <c r="A9" s="12">
        <v>3</v>
      </c>
      <c r="B9" s="39" t="s">
        <v>34</v>
      </c>
      <c r="C9" s="38" t="s">
        <v>8</v>
      </c>
      <c r="D9" s="3">
        <f>ROUND(8621*D8,2)</f>
        <v>13448.76</v>
      </c>
      <c r="E9" s="3">
        <f t="shared" ref="E9:M9" si="1">ROUND(8621*E8,2)</f>
        <v>15345.38</v>
      </c>
      <c r="F9" s="3">
        <f t="shared" si="1"/>
        <v>13879.81</v>
      </c>
      <c r="G9" s="3">
        <f t="shared" si="1"/>
        <v>15776.43</v>
      </c>
      <c r="H9" s="3">
        <f t="shared" si="1"/>
        <v>15345.38</v>
      </c>
      <c r="I9" s="3">
        <f t="shared" si="1"/>
        <v>16724.740000000002</v>
      </c>
      <c r="J9" s="3">
        <f t="shared" si="1"/>
        <v>15776.43</v>
      </c>
      <c r="K9" s="3">
        <f t="shared" si="1"/>
        <v>17242</v>
      </c>
      <c r="L9" s="3">
        <f t="shared" si="1"/>
        <v>15776.43</v>
      </c>
      <c r="M9" s="3">
        <f t="shared" si="1"/>
        <v>17242</v>
      </c>
      <c r="N9" s="3">
        <f t="shared" ref="N9:O21" si="2">D9+F9+H9+J9+L9</f>
        <v>74226.81</v>
      </c>
      <c r="O9" s="3">
        <f t="shared" si="2"/>
        <v>82330.55</v>
      </c>
      <c r="P9" s="20">
        <f>N9-'5-6 дневная  неделя'!N9</f>
        <v>0</v>
      </c>
      <c r="Q9" s="20">
        <f>O9-'5-6 дневная  неделя'!O9</f>
        <v>0</v>
      </c>
    </row>
    <row r="10" spans="1:17" ht="60" x14ac:dyDescent="0.25">
      <c r="A10" s="13">
        <v>4</v>
      </c>
      <c r="B10" s="39" t="s">
        <v>41</v>
      </c>
      <c r="C10" s="38" t="s">
        <v>8</v>
      </c>
      <c r="D10" s="3">
        <f t="shared" ref="D10:M10" si="3">ROUND(D9*0.3,2)</f>
        <v>4034.63</v>
      </c>
      <c r="E10" s="3">
        <f t="shared" si="3"/>
        <v>4603.6099999999997</v>
      </c>
      <c r="F10" s="3">
        <f t="shared" si="3"/>
        <v>4163.9399999999996</v>
      </c>
      <c r="G10" s="3">
        <f t="shared" si="3"/>
        <v>4732.93</v>
      </c>
      <c r="H10" s="3">
        <f t="shared" si="3"/>
        <v>4603.6099999999997</v>
      </c>
      <c r="I10" s="3">
        <f t="shared" si="3"/>
        <v>5017.42</v>
      </c>
      <c r="J10" s="3">
        <f t="shared" si="3"/>
        <v>4732.93</v>
      </c>
      <c r="K10" s="3">
        <f t="shared" si="3"/>
        <v>5172.6000000000004</v>
      </c>
      <c r="L10" s="3">
        <f t="shared" si="3"/>
        <v>4732.93</v>
      </c>
      <c r="M10" s="3">
        <f t="shared" si="3"/>
        <v>5172.6000000000004</v>
      </c>
      <c r="N10" s="3">
        <f t="shared" si="2"/>
        <v>22268.04</v>
      </c>
      <c r="O10" s="3">
        <f t="shared" si="2"/>
        <v>24699.160000000003</v>
      </c>
      <c r="P10" s="20">
        <f>N10-'5-6 дневная  неделя'!N10</f>
        <v>0</v>
      </c>
      <c r="Q10" s="20">
        <f>O10-'5-6 дневная  неделя'!O10</f>
        <v>0</v>
      </c>
    </row>
    <row r="11" spans="1:17" ht="75" x14ac:dyDescent="0.25">
      <c r="A11" s="12">
        <v>5</v>
      </c>
      <c r="B11" s="39" t="s">
        <v>42</v>
      </c>
      <c r="C11" s="38" t="s">
        <v>8</v>
      </c>
      <c r="D11" s="3">
        <f t="shared" ref="D11:M11" si="4">ROUND((D9+D10)*0.3,2)</f>
        <v>5245.02</v>
      </c>
      <c r="E11" s="3">
        <f t="shared" si="4"/>
        <v>5984.7</v>
      </c>
      <c r="F11" s="3">
        <f t="shared" si="4"/>
        <v>5413.13</v>
      </c>
      <c r="G11" s="3">
        <f t="shared" si="4"/>
        <v>6152.81</v>
      </c>
      <c r="H11" s="3">
        <f t="shared" si="4"/>
        <v>5984.7</v>
      </c>
      <c r="I11" s="3">
        <f t="shared" si="4"/>
        <v>6522.65</v>
      </c>
      <c r="J11" s="3">
        <f t="shared" si="4"/>
        <v>6152.81</v>
      </c>
      <c r="K11" s="3">
        <f t="shared" si="4"/>
        <v>6724.38</v>
      </c>
      <c r="L11" s="3">
        <f t="shared" si="4"/>
        <v>6152.81</v>
      </c>
      <c r="M11" s="3">
        <f t="shared" si="4"/>
        <v>6724.38</v>
      </c>
      <c r="N11" s="3">
        <f t="shared" si="2"/>
        <v>28948.470000000005</v>
      </c>
      <c r="O11" s="3">
        <f t="shared" si="2"/>
        <v>32108.920000000002</v>
      </c>
      <c r="P11" s="20">
        <f>N11-'5-6 дневная  неделя'!N11</f>
        <v>0</v>
      </c>
      <c r="Q11" s="20">
        <f>O11-'5-6 дневная  неделя'!O11</f>
        <v>0</v>
      </c>
    </row>
    <row r="12" spans="1:17" ht="60" x14ac:dyDescent="0.25">
      <c r="A12" s="13">
        <v>6</v>
      </c>
      <c r="B12" s="39" t="s">
        <v>43</v>
      </c>
      <c r="C12" s="38" t="s">
        <v>8</v>
      </c>
      <c r="D12" s="3">
        <f t="shared" ref="D12:G12" si="5">ROUND(D9*0.25,2)</f>
        <v>3362.19</v>
      </c>
      <c r="E12" s="3">
        <f t="shared" si="5"/>
        <v>3836.35</v>
      </c>
      <c r="F12" s="3">
        <f t="shared" si="5"/>
        <v>3469.95</v>
      </c>
      <c r="G12" s="3">
        <f t="shared" si="5"/>
        <v>3944.11</v>
      </c>
      <c r="H12" s="3">
        <f>ROUND(H9*0.25,2)</f>
        <v>3836.35</v>
      </c>
      <c r="I12" s="3">
        <f t="shared" ref="I12:M12" si="6">ROUND(I9*0.25,2)</f>
        <v>4181.1899999999996</v>
      </c>
      <c r="J12" s="3">
        <f t="shared" si="6"/>
        <v>3944.11</v>
      </c>
      <c r="K12" s="3">
        <f t="shared" si="6"/>
        <v>4310.5</v>
      </c>
      <c r="L12" s="3">
        <f t="shared" si="6"/>
        <v>3944.11</v>
      </c>
      <c r="M12" s="3">
        <f t="shared" si="6"/>
        <v>4310.5</v>
      </c>
      <c r="N12" s="3">
        <f t="shared" ref="N12:O12" si="7">D12+F12+H12+J12+L12</f>
        <v>18556.71</v>
      </c>
      <c r="O12" s="3">
        <f t="shared" si="7"/>
        <v>20582.650000000001</v>
      </c>
      <c r="P12" s="20">
        <f>N12-'5-6 дневная  неделя'!N12</f>
        <v>-742.2599999999984</v>
      </c>
      <c r="Q12" s="20">
        <f>O12-'5-6 дневная  неделя'!O12</f>
        <v>-823.29000000000087</v>
      </c>
    </row>
    <row r="13" spans="1:17" ht="45" x14ac:dyDescent="0.25">
      <c r="A13" s="12">
        <v>7</v>
      </c>
      <c r="B13" s="39" t="s">
        <v>11</v>
      </c>
      <c r="C13" s="38" t="s">
        <v>8</v>
      </c>
      <c r="D13" s="3">
        <f t="shared" ref="D13:M13" si="8">ROUND((D9+D10)*0.2,2)</f>
        <v>3496.68</v>
      </c>
      <c r="E13" s="3">
        <f t="shared" si="8"/>
        <v>3989.8</v>
      </c>
      <c r="F13" s="3">
        <f t="shared" si="8"/>
        <v>3608.75</v>
      </c>
      <c r="G13" s="3">
        <f t="shared" si="8"/>
        <v>4101.87</v>
      </c>
      <c r="H13" s="3">
        <f t="shared" si="8"/>
        <v>3989.8</v>
      </c>
      <c r="I13" s="3">
        <f t="shared" si="8"/>
        <v>4348.43</v>
      </c>
      <c r="J13" s="3">
        <f t="shared" si="8"/>
        <v>4101.87</v>
      </c>
      <c r="K13" s="3">
        <f t="shared" si="8"/>
        <v>4482.92</v>
      </c>
      <c r="L13" s="3">
        <f t="shared" si="8"/>
        <v>4101.87</v>
      </c>
      <c r="M13" s="3">
        <f t="shared" si="8"/>
        <v>4482.92</v>
      </c>
      <c r="N13" s="3">
        <f t="shared" si="2"/>
        <v>19298.969999999998</v>
      </c>
      <c r="O13" s="3">
        <f t="shared" si="2"/>
        <v>21405.940000000002</v>
      </c>
      <c r="P13" s="19">
        <f>N13-'5-6 дневная  неделя'!N12</f>
        <v>0</v>
      </c>
      <c r="Q13" s="19">
        <f>O13-'5-6 дневная  неделя'!O12</f>
        <v>0</v>
      </c>
    </row>
    <row r="14" spans="1:17" ht="60" x14ac:dyDescent="0.25">
      <c r="A14" s="13">
        <v>8</v>
      </c>
      <c r="B14" s="39" t="s">
        <v>35</v>
      </c>
      <c r="C14" s="38" t="s">
        <v>8</v>
      </c>
      <c r="D14" s="3">
        <f>ROUND(D9*0.2,2)</f>
        <v>2689.75</v>
      </c>
      <c r="E14" s="3">
        <f t="shared" ref="E14:M14" si="9">ROUND(E9*0.2,2)</f>
        <v>3069.08</v>
      </c>
      <c r="F14" s="3">
        <f t="shared" si="9"/>
        <v>2775.96</v>
      </c>
      <c r="G14" s="3">
        <f t="shared" si="9"/>
        <v>3155.29</v>
      </c>
      <c r="H14" s="3">
        <f t="shared" si="9"/>
        <v>3069.08</v>
      </c>
      <c r="I14" s="3">
        <f t="shared" si="9"/>
        <v>3344.95</v>
      </c>
      <c r="J14" s="3">
        <f t="shared" si="9"/>
        <v>3155.29</v>
      </c>
      <c r="K14" s="3">
        <f t="shared" si="9"/>
        <v>3448.4</v>
      </c>
      <c r="L14" s="3">
        <f t="shared" si="9"/>
        <v>3155.29</v>
      </c>
      <c r="M14" s="3">
        <f t="shared" si="9"/>
        <v>3448.4</v>
      </c>
      <c r="N14" s="3">
        <f t="shared" si="2"/>
        <v>14845.370000000003</v>
      </c>
      <c r="O14" s="3">
        <f t="shared" si="2"/>
        <v>16466.12</v>
      </c>
      <c r="P14" s="19">
        <f>N14-'5-6 дневная  неделя'!N13</f>
        <v>0</v>
      </c>
      <c r="Q14" s="19">
        <f>O14-'5-6 дневная  неделя'!O13</f>
        <v>0</v>
      </c>
    </row>
    <row r="15" spans="1:17" ht="45" x14ac:dyDescent="0.25">
      <c r="A15" s="23"/>
      <c r="B15" s="39" t="s">
        <v>36</v>
      </c>
      <c r="C15" s="38" t="s">
        <v>8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ref="N15" si="10">D15+F15+H15+J15+L15</f>
        <v>0</v>
      </c>
      <c r="O15" s="3">
        <f t="shared" ref="O15" si="11">E15+G15+I15+K15+M15</f>
        <v>0</v>
      </c>
      <c r="P15" s="19"/>
      <c r="Q15" s="19"/>
    </row>
    <row r="16" spans="1:17" x14ac:dyDescent="0.25">
      <c r="A16" s="12">
        <v>9</v>
      </c>
      <c r="B16" s="41" t="s">
        <v>12</v>
      </c>
      <c r="C16" s="38" t="s">
        <v>8</v>
      </c>
      <c r="D16" s="3">
        <f>ROUND((D9+D10+D11+D12+D13+D14+D15)*0.05,2)</f>
        <v>1613.85</v>
      </c>
      <c r="E16" s="3">
        <f t="shared" ref="E16:M16" si="12">ROUND((E9+E10+E11+E12+E13+E14+E15)*0.05,2)</f>
        <v>1841.45</v>
      </c>
      <c r="F16" s="3">
        <f t="shared" si="12"/>
        <v>1665.58</v>
      </c>
      <c r="G16" s="3">
        <f t="shared" si="12"/>
        <v>1893.17</v>
      </c>
      <c r="H16" s="3">
        <f t="shared" si="12"/>
        <v>1841.45</v>
      </c>
      <c r="I16" s="3">
        <f t="shared" si="12"/>
        <v>2006.97</v>
      </c>
      <c r="J16" s="3">
        <f t="shared" si="12"/>
        <v>1893.17</v>
      </c>
      <c r="K16" s="3">
        <f t="shared" si="12"/>
        <v>2069.04</v>
      </c>
      <c r="L16" s="3">
        <f t="shared" si="12"/>
        <v>1893.17</v>
      </c>
      <c r="M16" s="3">
        <f t="shared" si="12"/>
        <v>2069.04</v>
      </c>
      <c r="N16" s="3">
        <f t="shared" si="2"/>
        <v>8907.2200000000012</v>
      </c>
      <c r="O16" s="3">
        <f t="shared" si="2"/>
        <v>9879.67</v>
      </c>
    </row>
    <row r="17" spans="1:16" x14ac:dyDescent="0.25">
      <c r="A17" s="13">
        <v>10</v>
      </c>
      <c r="B17" s="41" t="s">
        <v>13</v>
      </c>
      <c r="C17" s="38" t="s">
        <v>8</v>
      </c>
      <c r="D17" s="6">
        <f>ROUND((D9+D10+D11+D12+D13+D14+D15)*0.01,2)</f>
        <v>322.77</v>
      </c>
      <c r="E17" s="21">
        <f t="shared" ref="E17:M17" si="13">ROUND((E9+E10+E11+E12+E13+E14+E15)*0.01,2)</f>
        <v>368.29</v>
      </c>
      <c r="F17" s="21">
        <f t="shared" si="13"/>
        <v>333.12</v>
      </c>
      <c r="G17" s="21">
        <f t="shared" si="13"/>
        <v>378.63</v>
      </c>
      <c r="H17" s="21">
        <f t="shared" si="13"/>
        <v>368.29</v>
      </c>
      <c r="I17" s="21">
        <f t="shared" si="13"/>
        <v>401.39</v>
      </c>
      <c r="J17" s="21">
        <f t="shared" si="13"/>
        <v>378.63</v>
      </c>
      <c r="K17" s="21">
        <f t="shared" si="13"/>
        <v>413.81</v>
      </c>
      <c r="L17" s="21">
        <f t="shared" si="13"/>
        <v>378.63</v>
      </c>
      <c r="M17" s="21">
        <f t="shared" si="13"/>
        <v>413.81</v>
      </c>
      <c r="N17" s="3">
        <f t="shared" si="2"/>
        <v>1781.44</v>
      </c>
      <c r="O17" s="3">
        <f t="shared" si="2"/>
        <v>1975.9299999999998</v>
      </c>
    </row>
    <row r="18" spans="1:16" ht="36.75" customHeight="1" x14ac:dyDescent="0.25">
      <c r="A18" s="12">
        <v>11</v>
      </c>
      <c r="B18" s="39" t="s">
        <v>38</v>
      </c>
      <c r="C18" s="38" t="s">
        <v>8</v>
      </c>
      <c r="D18" s="18">
        <f>ROUND((D9+D10+D11+D12+D13+D14+D15+D16+D17)*0.342,2)</f>
        <v>11701.07</v>
      </c>
      <c r="E18" s="18">
        <f t="shared" ref="E18:M18" si="14">ROUND((E9+E10+E11+E12+E13+E14+E15+E16+E17)*0.342,2)</f>
        <v>13351.22</v>
      </c>
      <c r="F18" s="18">
        <f t="shared" si="14"/>
        <v>12076.1</v>
      </c>
      <c r="G18" s="18">
        <f t="shared" si="14"/>
        <v>13726.25</v>
      </c>
      <c r="H18" s="18">
        <f t="shared" si="14"/>
        <v>13351.22</v>
      </c>
      <c r="I18" s="18">
        <f t="shared" si="14"/>
        <v>14551.33</v>
      </c>
      <c r="J18" s="18">
        <f t="shared" si="14"/>
        <v>13726.25</v>
      </c>
      <c r="K18" s="18">
        <f t="shared" si="14"/>
        <v>15001.37</v>
      </c>
      <c r="L18" s="18">
        <f t="shared" si="14"/>
        <v>13726.25</v>
      </c>
      <c r="M18" s="18">
        <f t="shared" si="14"/>
        <v>15001.37</v>
      </c>
      <c r="N18" s="24">
        <f t="shared" si="2"/>
        <v>64580.89</v>
      </c>
      <c r="O18" s="3">
        <f t="shared" si="2"/>
        <v>71631.540000000008</v>
      </c>
    </row>
    <row r="19" spans="1:16" ht="30" x14ac:dyDescent="0.25">
      <c r="A19" s="6"/>
      <c r="B19" s="39" t="s">
        <v>14</v>
      </c>
      <c r="C19" s="38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f t="shared" si="2"/>
        <v>0</v>
      </c>
      <c r="O19" s="3">
        <f t="shared" si="2"/>
        <v>0</v>
      </c>
    </row>
    <row r="20" spans="1:16" x14ac:dyDescent="0.25">
      <c r="A20" s="6"/>
      <c r="B20" s="42" t="s">
        <v>15</v>
      </c>
      <c r="C20" s="38" t="s">
        <v>8</v>
      </c>
      <c r="D20" s="3">
        <f>D9+D10+D11+D12+D13+D14+D15+D16+D17+D18</f>
        <v>45914.719999999994</v>
      </c>
      <c r="E20" s="3">
        <f t="shared" ref="E20:M20" si="15">E9+E10+E11+E12+E13+E14+E15+E16+E17+E18</f>
        <v>52389.88</v>
      </c>
      <c r="F20" s="3">
        <f t="shared" si="15"/>
        <v>47386.340000000004</v>
      </c>
      <c r="G20" s="3">
        <f t="shared" si="15"/>
        <v>53861.49</v>
      </c>
      <c r="H20" s="3">
        <f t="shared" si="15"/>
        <v>52389.88</v>
      </c>
      <c r="I20" s="3">
        <f t="shared" si="15"/>
        <v>57099.070000000007</v>
      </c>
      <c r="J20" s="3">
        <f t="shared" si="15"/>
        <v>53861.49</v>
      </c>
      <c r="K20" s="3">
        <f t="shared" si="15"/>
        <v>58865.02</v>
      </c>
      <c r="L20" s="3">
        <f t="shared" si="15"/>
        <v>53861.49</v>
      </c>
      <c r="M20" s="3">
        <f t="shared" si="15"/>
        <v>58865.02</v>
      </c>
      <c r="N20" s="3">
        <f t="shared" si="2"/>
        <v>253413.91999999998</v>
      </c>
      <c r="O20" s="3">
        <f t="shared" si="2"/>
        <v>281080.48</v>
      </c>
    </row>
    <row r="21" spans="1:16" x14ac:dyDescent="0.25">
      <c r="A21" s="1"/>
      <c r="B21" s="42" t="s">
        <v>16</v>
      </c>
      <c r="C21" s="38" t="s">
        <v>8</v>
      </c>
      <c r="D21" s="3">
        <f t="shared" ref="D21:M21" si="16">ROUND(D20*12,2)</f>
        <v>550976.64</v>
      </c>
      <c r="E21" s="3">
        <f t="shared" si="16"/>
        <v>628678.56000000006</v>
      </c>
      <c r="F21" s="3">
        <f t="shared" si="16"/>
        <v>568636.07999999996</v>
      </c>
      <c r="G21" s="3">
        <f t="shared" si="16"/>
        <v>646337.88</v>
      </c>
      <c r="H21" s="3">
        <f t="shared" si="16"/>
        <v>628678.56000000006</v>
      </c>
      <c r="I21" s="3">
        <f t="shared" si="16"/>
        <v>685188.84</v>
      </c>
      <c r="J21" s="3">
        <f t="shared" si="16"/>
        <v>646337.88</v>
      </c>
      <c r="K21" s="3">
        <f t="shared" si="16"/>
        <v>706380.24</v>
      </c>
      <c r="L21" s="3">
        <f t="shared" si="16"/>
        <v>646337.88</v>
      </c>
      <c r="M21" s="3">
        <f t="shared" si="16"/>
        <v>706380.24</v>
      </c>
      <c r="N21" s="3">
        <f t="shared" si="2"/>
        <v>3040967.04</v>
      </c>
      <c r="O21" s="3">
        <f t="shared" si="2"/>
        <v>3372965.76</v>
      </c>
      <c r="P21" s="19"/>
    </row>
    <row r="22" spans="1:16" ht="39.75" customHeight="1" x14ac:dyDescent="0.25">
      <c r="A22" s="1"/>
      <c r="B22" s="43" t="s">
        <v>29</v>
      </c>
      <c r="C22" s="2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6" ht="31.5" x14ac:dyDescent="0.25">
      <c r="A23" s="16">
        <v>1</v>
      </c>
      <c r="B23" s="34" t="s">
        <v>27</v>
      </c>
      <c r="C23" s="35" t="s">
        <v>28</v>
      </c>
      <c r="D23" s="11">
        <v>10</v>
      </c>
      <c r="E23" s="11">
        <v>10</v>
      </c>
      <c r="F23" s="11">
        <v>10</v>
      </c>
      <c r="G23" s="11">
        <v>10</v>
      </c>
      <c r="H23" s="11">
        <v>10</v>
      </c>
      <c r="I23" s="11">
        <v>10</v>
      </c>
      <c r="J23" s="25">
        <v>3.3</v>
      </c>
      <c r="K23" s="25">
        <v>3.3</v>
      </c>
      <c r="L23" s="3"/>
      <c r="M23" s="3"/>
      <c r="N23" s="25">
        <f>D23+F23+H23+J23</f>
        <v>33.299999999999997</v>
      </c>
      <c r="O23" s="25">
        <f>E23+G23+I23+K23</f>
        <v>33.299999999999997</v>
      </c>
    </row>
    <row r="24" spans="1:16" ht="45" x14ac:dyDescent="0.25">
      <c r="A24" s="17">
        <v>2</v>
      </c>
      <c r="B24" s="39" t="s">
        <v>30</v>
      </c>
      <c r="C24" s="38" t="s">
        <v>4</v>
      </c>
      <c r="D24" s="3">
        <f t="shared" ref="D24:I24" si="17">ROUND(D23/18,2)</f>
        <v>0.56000000000000005</v>
      </c>
      <c r="E24" s="3">
        <f t="shared" si="17"/>
        <v>0.56000000000000005</v>
      </c>
      <c r="F24" s="3">
        <f t="shared" si="17"/>
        <v>0.56000000000000005</v>
      </c>
      <c r="G24" s="3">
        <f t="shared" si="17"/>
        <v>0.56000000000000005</v>
      </c>
      <c r="H24" s="3">
        <f t="shared" si="17"/>
        <v>0.56000000000000005</v>
      </c>
      <c r="I24" s="3">
        <f t="shared" si="17"/>
        <v>0.56000000000000005</v>
      </c>
      <c r="J24" s="3">
        <f t="shared" ref="J24:K24" si="18">ROUND(J23/18,2)</f>
        <v>0.18</v>
      </c>
      <c r="K24" s="3">
        <f t="shared" si="18"/>
        <v>0.18</v>
      </c>
      <c r="L24" s="3"/>
      <c r="M24" s="3"/>
      <c r="N24" s="3">
        <f t="shared" ref="N24:N37" si="19">D24+F24+H24+J24</f>
        <v>1.86</v>
      </c>
      <c r="O24" s="3">
        <f t="shared" ref="O24:O37" si="20">E24+G24+I24+K24</f>
        <v>1.86</v>
      </c>
    </row>
    <row r="25" spans="1:16" ht="48.75" customHeight="1" x14ac:dyDescent="0.25">
      <c r="A25" s="16">
        <v>3</v>
      </c>
      <c r="B25" s="39" t="s">
        <v>34</v>
      </c>
      <c r="C25" s="38" t="s">
        <v>8</v>
      </c>
      <c r="D25" s="3">
        <f>ROUND(7834*D24,2)</f>
        <v>4387.04</v>
      </c>
      <c r="E25" s="3">
        <f>ROUND(7834*E24,2)</f>
        <v>4387.04</v>
      </c>
      <c r="F25" s="3">
        <f t="shared" ref="F25:K25" si="21">ROUND(7834*F24,2)</f>
        <v>4387.04</v>
      </c>
      <c r="G25" s="3">
        <f t="shared" si="21"/>
        <v>4387.04</v>
      </c>
      <c r="H25" s="3">
        <f t="shared" si="21"/>
        <v>4387.04</v>
      </c>
      <c r="I25" s="3">
        <f t="shared" si="21"/>
        <v>4387.04</v>
      </c>
      <c r="J25" s="3">
        <f t="shared" si="21"/>
        <v>1410.12</v>
      </c>
      <c r="K25" s="3">
        <f t="shared" si="21"/>
        <v>1410.12</v>
      </c>
      <c r="L25" s="3"/>
      <c r="M25" s="3"/>
      <c r="N25" s="3">
        <f t="shared" si="19"/>
        <v>14571.239999999998</v>
      </c>
      <c r="O25" s="3">
        <f t="shared" si="20"/>
        <v>14571.239999999998</v>
      </c>
    </row>
    <row r="26" spans="1:16" ht="60" x14ac:dyDescent="0.25">
      <c r="A26" s="17">
        <v>4</v>
      </c>
      <c r="B26" s="39" t="s">
        <v>41</v>
      </c>
      <c r="C26" s="38" t="s">
        <v>8</v>
      </c>
      <c r="D26" s="3">
        <f t="shared" ref="D26:I26" si="22">ROUND(D25*0.3,2)</f>
        <v>1316.11</v>
      </c>
      <c r="E26" s="3">
        <f t="shared" si="22"/>
        <v>1316.11</v>
      </c>
      <c r="F26" s="3">
        <f t="shared" si="22"/>
        <v>1316.11</v>
      </c>
      <c r="G26" s="3">
        <f t="shared" si="22"/>
        <v>1316.11</v>
      </c>
      <c r="H26" s="3">
        <f t="shared" si="22"/>
        <v>1316.11</v>
      </c>
      <c r="I26" s="3">
        <f t="shared" si="22"/>
        <v>1316.11</v>
      </c>
      <c r="J26" s="3">
        <f t="shared" ref="J26:K26" si="23">ROUND(J25*0.3,2)</f>
        <v>423.04</v>
      </c>
      <c r="K26" s="3">
        <f t="shared" si="23"/>
        <v>423.04</v>
      </c>
      <c r="L26" s="3"/>
      <c r="M26" s="3"/>
      <c r="N26" s="3">
        <f t="shared" si="19"/>
        <v>4371.37</v>
      </c>
      <c r="O26" s="3">
        <f t="shared" si="20"/>
        <v>4371.37</v>
      </c>
    </row>
    <row r="27" spans="1:16" ht="75" x14ac:dyDescent="0.25">
      <c r="A27" s="16">
        <v>5</v>
      </c>
      <c r="B27" s="39" t="s">
        <v>42</v>
      </c>
      <c r="C27" s="38" t="s">
        <v>8</v>
      </c>
      <c r="D27" s="3">
        <f t="shared" ref="D27:I27" si="24">ROUND((D25+D26)*0.3,2)</f>
        <v>1710.95</v>
      </c>
      <c r="E27" s="3">
        <f t="shared" si="24"/>
        <v>1710.95</v>
      </c>
      <c r="F27" s="3">
        <f t="shared" si="24"/>
        <v>1710.95</v>
      </c>
      <c r="G27" s="3">
        <f t="shared" si="24"/>
        <v>1710.95</v>
      </c>
      <c r="H27" s="3">
        <f t="shared" si="24"/>
        <v>1710.95</v>
      </c>
      <c r="I27" s="3">
        <f t="shared" si="24"/>
        <v>1710.95</v>
      </c>
      <c r="J27" s="3">
        <f t="shared" ref="J27:K27" si="25">ROUND((J25+J26)*0.3,2)</f>
        <v>549.95000000000005</v>
      </c>
      <c r="K27" s="3">
        <f t="shared" si="25"/>
        <v>549.95000000000005</v>
      </c>
      <c r="L27" s="3"/>
      <c r="M27" s="3"/>
      <c r="N27" s="3">
        <f t="shared" si="19"/>
        <v>5682.8</v>
      </c>
      <c r="O27" s="3">
        <f t="shared" si="20"/>
        <v>5682.8</v>
      </c>
    </row>
    <row r="28" spans="1:16" ht="60" x14ac:dyDescent="0.25">
      <c r="A28" s="16">
        <v>6</v>
      </c>
      <c r="B28" s="39" t="s">
        <v>43</v>
      </c>
      <c r="C28" s="38" t="s">
        <v>8</v>
      </c>
      <c r="D28" s="3">
        <f t="shared" ref="D28:I28" si="26">ROUND(D25*0.25,2)</f>
        <v>1096.76</v>
      </c>
      <c r="E28" s="3">
        <f t="shared" si="26"/>
        <v>1096.76</v>
      </c>
      <c r="F28" s="3">
        <f t="shared" si="26"/>
        <v>1096.76</v>
      </c>
      <c r="G28" s="3">
        <f t="shared" si="26"/>
        <v>1096.76</v>
      </c>
      <c r="H28" s="3">
        <f t="shared" si="26"/>
        <v>1096.76</v>
      </c>
      <c r="I28" s="3">
        <f t="shared" si="26"/>
        <v>1096.76</v>
      </c>
      <c r="J28" s="3">
        <f t="shared" ref="J28:K28" si="27">ROUND(J25*0.25,2)</f>
        <v>352.53</v>
      </c>
      <c r="K28" s="3">
        <f t="shared" si="27"/>
        <v>352.53</v>
      </c>
      <c r="L28" s="3"/>
      <c r="M28" s="3"/>
      <c r="N28" s="3">
        <f t="shared" si="19"/>
        <v>3642.8099999999995</v>
      </c>
      <c r="O28" s="3">
        <f t="shared" si="20"/>
        <v>3642.8099999999995</v>
      </c>
    </row>
    <row r="29" spans="1:16" ht="45" x14ac:dyDescent="0.25">
      <c r="A29" s="17">
        <v>7</v>
      </c>
      <c r="B29" s="39" t="s">
        <v>11</v>
      </c>
      <c r="C29" s="38" t="s">
        <v>8</v>
      </c>
      <c r="D29" s="3">
        <f t="shared" ref="D29:I29" si="28">ROUND((D25+D26)*0.2,2)</f>
        <v>1140.6300000000001</v>
      </c>
      <c r="E29" s="3">
        <f t="shared" si="28"/>
        <v>1140.6300000000001</v>
      </c>
      <c r="F29" s="3">
        <f t="shared" si="28"/>
        <v>1140.6300000000001</v>
      </c>
      <c r="G29" s="3">
        <f t="shared" si="28"/>
        <v>1140.6300000000001</v>
      </c>
      <c r="H29" s="3">
        <f t="shared" si="28"/>
        <v>1140.6300000000001</v>
      </c>
      <c r="I29" s="3">
        <f t="shared" si="28"/>
        <v>1140.6300000000001</v>
      </c>
      <c r="J29" s="3">
        <f t="shared" ref="J29:K29" si="29">ROUND((J25+J26)*0.2,2)</f>
        <v>366.63</v>
      </c>
      <c r="K29" s="3">
        <f t="shared" si="29"/>
        <v>366.63</v>
      </c>
      <c r="L29" s="3"/>
      <c r="M29" s="3"/>
      <c r="N29" s="3">
        <f t="shared" si="19"/>
        <v>3788.5200000000004</v>
      </c>
      <c r="O29" s="3">
        <f t="shared" si="20"/>
        <v>3788.5200000000004</v>
      </c>
    </row>
    <row r="30" spans="1:16" ht="60" x14ac:dyDescent="0.25">
      <c r="A30" s="16">
        <v>8</v>
      </c>
      <c r="B30" s="39" t="s">
        <v>35</v>
      </c>
      <c r="C30" s="38" t="s">
        <v>8</v>
      </c>
      <c r="D30" s="3">
        <f t="shared" ref="D30:I30" si="30">ROUND(D25*0.2,2)</f>
        <v>877.41</v>
      </c>
      <c r="E30" s="3">
        <f t="shared" si="30"/>
        <v>877.41</v>
      </c>
      <c r="F30" s="3">
        <f t="shared" si="30"/>
        <v>877.41</v>
      </c>
      <c r="G30" s="3">
        <f t="shared" si="30"/>
        <v>877.41</v>
      </c>
      <c r="H30" s="3">
        <f t="shared" si="30"/>
        <v>877.41</v>
      </c>
      <c r="I30" s="3">
        <f t="shared" si="30"/>
        <v>877.41</v>
      </c>
      <c r="J30" s="3">
        <f t="shared" ref="J30:K30" si="31">ROUND(J25*0.2,2)</f>
        <v>282.02</v>
      </c>
      <c r="K30" s="3">
        <f t="shared" si="31"/>
        <v>282.02</v>
      </c>
      <c r="L30" s="3"/>
      <c r="M30" s="3"/>
      <c r="N30" s="3">
        <f t="shared" si="19"/>
        <v>2914.25</v>
      </c>
      <c r="O30" s="3">
        <f t="shared" si="20"/>
        <v>2914.25</v>
      </c>
    </row>
    <row r="31" spans="1:16" ht="45" x14ac:dyDescent="0.25">
      <c r="A31" s="22"/>
      <c r="B31" s="39" t="s">
        <v>36</v>
      </c>
      <c r="C31" s="38" t="s">
        <v>8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/>
      <c r="M31" s="3"/>
      <c r="N31" s="3">
        <f t="shared" si="19"/>
        <v>0</v>
      </c>
      <c r="O31" s="3">
        <f t="shared" si="20"/>
        <v>0</v>
      </c>
    </row>
    <row r="32" spans="1:16" x14ac:dyDescent="0.25">
      <c r="A32" s="17">
        <v>9</v>
      </c>
      <c r="B32" s="41" t="s">
        <v>12</v>
      </c>
      <c r="C32" s="38" t="s">
        <v>8</v>
      </c>
      <c r="D32" s="3">
        <f>ROUND((D25+D26+D27+D28+D29+D30+D31)*0.05,2)</f>
        <v>526.45000000000005</v>
      </c>
      <c r="E32" s="3">
        <f t="shared" ref="E32:K32" si="32">ROUND((E25+E26+E27+E28+E29+E30+E31)*0.05,2)</f>
        <v>526.45000000000005</v>
      </c>
      <c r="F32" s="3">
        <f t="shared" si="32"/>
        <v>526.45000000000005</v>
      </c>
      <c r="G32" s="3">
        <f t="shared" si="32"/>
        <v>526.45000000000005</v>
      </c>
      <c r="H32" s="3">
        <f t="shared" si="32"/>
        <v>526.45000000000005</v>
      </c>
      <c r="I32" s="3">
        <f t="shared" si="32"/>
        <v>526.45000000000005</v>
      </c>
      <c r="J32" s="3">
        <f t="shared" si="32"/>
        <v>169.21</v>
      </c>
      <c r="K32" s="3">
        <f t="shared" si="32"/>
        <v>169.21</v>
      </c>
      <c r="L32" s="3"/>
      <c r="M32" s="3"/>
      <c r="N32" s="3">
        <f t="shared" si="19"/>
        <v>1748.5600000000002</v>
      </c>
      <c r="O32" s="3">
        <f t="shared" si="20"/>
        <v>1748.5600000000002</v>
      </c>
    </row>
    <row r="33" spans="1:15" x14ac:dyDescent="0.25">
      <c r="A33" s="16">
        <v>10</v>
      </c>
      <c r="B33" s="41" t="s">
        <v>13</v>
      </c>
      <c r="C33" s="38" t="s">
        <v>8</v>
      </c>
      <c r="D33" s="3">
        <f>ROUND((D25+D26+D27+D28+D29+D30+D31)*0.01,2)</f>
        <v>105.29</v>
      </c>
      <c r="E33" s="3">
        <f t="shared" ref="E33:K33" si="33">ROUND((E25+E26+E27+E28+E29+E30+E31)*0.01,2)</f>
        <v>105.29</v>
      </c>
      <c r="F33" s="3">
        <f t="shared" si="33"/>
        <v>105.29</v>
      </c>
      <c r="G33" s="3">
        <f t="shared" si="33"/>
        <v>105.29</v>
      </c>
      <c r="H33" s="3">
        <f t="shared" si="33"/>
        <v>105.29</v>
      </c>
      <c r="I33" s="3">
        <f t="shared" si="33"/>
        <v>105.29</v>
      </c>
      <c r="J33" s="3">
        <f t="shared" si="33"/>
        <v>33.840000000000003</v>
      </c>
      <c r="K33" s="3">
        <f t="shared" si="33"/>
        <v>33.840000000000003</v>
      </c>
      <c r="L33" s="3"/>
      <c r="M33" s="3"/>
      <c r="N33" s="3">
        <f t="shared" si="19"/>
        <v>349.71000000000004</v>
      </c>
      <c r="O33" s="3">
        <f t="shared" si="20"/>
        <v>349.71000000000004</v>
      </c>
    </row>
    <row r="34" spans="1:15" ht="45" x14ac:dyDescent="0.25">
      <c r="A34" s="17">
        <v>11</v>
      </c>
      <c r="B34" s="39" t="s">
        <v>38</v>
      </c>
      <c r="C34" s="38" t="s">
        <v>8</v>
      </c>
      <c r="D34" s="18">
        <f>ROUND((D25+D26+D27+D28+D29+D30+D31+D32+D33)*0.342,2)</f>
        <v>3816.94</v>
      </c>
      <c r="E34" s="18">
        <f t="shared" ref="E34:K34" si="34">ROUND((E25+E26+E27+E28+E29+E30+E31+E32+E33)*0.342,2)</f>
        <v>3816.94</v>
      </c>
      <c r="F34" s="18">
        <f t="shared" si="34"/>
        <v>3816.94</v>
      </c>
      <c r="G34" s="18">
        <f t="shared" si="34"/>
        <v>3816.94</v>
      </c>
      <c r="H34" s="18">
        <f t="shared" si="34"/>
        <v>3816.94</v>
      </c>
      <c r="I34" s="18">
        <f t="shared" si="34"/>
        <v>3816.94</v>
      </c>
      <c r="J34" s="18">
        <f t="shared" si="34"/>
        <v>1226.8699999999999</v>
      </c>
      <c r="K34" s="18">
        <f t="shared" si="34"/>
        <v>1226.8699999999999</v>
      </c>
      <c r="L34" s="3"/>
      <c r="M34" s="3"/>
      <c r="N34" s="3">
        <f t="shared" si="19"/>
        <v>12677.689999999999</v>
      </c>
      <c r="O34" s="3">
        <f t="shared" si="20"/>
        <v>12677.689999999999</v>
      </c>
    </row>
    <row r="35" spans="1:15" ht="30" x14ac:dyDescent="0.25">
      <c r="A35" s="16">
        <v>12</v>
      </c>
      <c r="B35" s="39" t="s">
        <v>31</v>
      </c>
      <c r="C35" s="38" t="s">
        <v>8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1"/>
      <c r="B36" s="42" t="s">
        <v>15</v>
      </c>
      <c r="C36" s="38" t="s">
        <v>8</v>
      </c>
      <c r="D36" s="3">
        <f>D25+D26+D27+D28+D29+D30+D32+D33+D34+D31</f>
        <v>14977.58</v>
      </c>
      <c r="E36" s="3">
        <f t="shared" ref="E36:K36" si="35">E25+E26+E27+E28+E29+E30+E32+E33+E34+E31</f>
        <v>14977.58</v>
      </c>
      <c r="F36" s="3">
        <f t="shared" si="35"/>
        <v>14977.58</v>
      </c>
      <c r="G36" s="3">
        <f t="shared" si="35"/>
        <v>14977.58</v>
      </c>
      <c r="H36" s="3">
        <f t="shared" si="35"/>
        <v>14977.58</v>
      </c>
      <c r="I36" s="3">
        <f t="shared" si="35"/>
        <v>14977.58</v>
      </c>
      <c r="J36" s="3">
        <f t="shared" si="35"/>
        <v>4814.2099999999991</v>
      </c>
      <c r="K36" s="3">
        <f t="shared" si="35"/>
        <v>4814.2099999999991</v>
      </c>
      <c r="L36" s="3"/>
      <c r="M36" s="3"/>
      <c r="N36" s="3">
        <f t="shared" si="19"/>
        <v>49746.95</v>
      </c>
      <c r="O36" s="3">
        <f t="shared" si="20"/>
        <v>49746.95</v>
      </c>
    </row>
    <row r="37" spans="1:15" x14ac:dyDescent="0.25">
      <c r="A37" s="1"/>
      <c r="B37" s="42" t="s">
        <v>16</v>
      </c>
      <c r="C37" s="38" t="s">
        <v>8</v>
      </c>
      <c r="D37" s="3">
        <f t="shared" ref="D37:I37" si="36">ROUND(D36*12,2)</f>
        <v>179730.96</v>
      </c>
      <c r="E37" s="3">
        <f t="shared" si="36"/>
        <v>179730.96</v>
      </c>
      <c r="F37" s="3">
        <f t="shared" si="36"/>
        <v>179730.96</v>
      </c>
      <c r="G37" s="3">
        <f t="shared" si="36"/>
        <v>179730.96</v>
      </c>
      <c r="H37" s="3">
        <f t="shared" si="36"/>
        <v>179730.96</v>
      </c>
      <c r="I37" s="3">
        <f t="shared" si="36"/>
        <v>179730.96</v>
      </c>
      <c r="J37" s="3">
        <f t="shared" ref="J37:K37" si="37">ROUND(J36*12,2)</f>
        <v>57770.52</v>
      </c>
      <c r="K37" s="3">
        <f t="shared" si="37"/>
        <v>57770.52</v>
      </c>
      <c r="L37" s="3"/>
      <c r="M37" s="3"/>
      <c r="N37" s="3">
        <f t="shared" si="19"/>
        <v>596963.4</v>
      </c>
      <c r="O37" s="3">
        <f t="shared" si="20"/>
        <v>596963.4</v>
      </c>
    </row>
    <row r="38" spans="1:15" ht="19.5" customHeight="1" x14ac:dyDescent="0.25">
      <c r="A38" s="1"/>
      <c r="B38" s="50" t="s">
        <v>17</v>
      </c>
      <c r="C38" s="5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1"/>
      <c r="B39" s="39" t="s">
        <v>44</v>
      </c>
      <c r="C39" s="38" t="s">
        <v>8</v>
      </c>
      <c r="D39" s="3">
        <f>ROUND(D21*0.114,2)</f>
        <v>62811.34</v>
      </c>
      <c r="E39" s="3">
        <f t="shared" ref="E39:M39" si="38">ROUND(E21*0.114,2)</f>
        <v>71669.36</v>
      </c>
      <c r="F39" s="3">
        <f t="shared" si="38"/>
        <v>64824.51</v>
      </c>
      <c r="G39" s="3">
        <f t="shared" si="38"/>
        <v>73682.52</v>
      </c>
      <c r="H39" s="3">
        <f t="shared" si="38"/>
        <v>71669.36</v>
      </c>
      <c r="I39" s="3">
        <f t="shared" si="38"/>
        <v>78111.53</v>
      </c>
      <c r="J39" s="3">
        <f t="shared" si="38"/>
        <v>73682.52</v>
      </c>
      <c r="K39" s="3">
        <f t="shared" si="38"/>
        <v>80527.350000000006</v>
      </c>
      <c r="L39" s="3">
        <f t="shared" si="38"/>
        <v>73682.52</v>
      </c>
      <c r="M39" s="3">
        <f t="shared" si="38"/>
        <v>80527.350000000006</v>
      </c>
      <c r="N39" s="3">
        <f t="shared" ref="N39:O39" si="39">D39+F39+H39+J39+L39</f>
        <v>346670.25000000006</v>
      </c>
      <c r="O39" s="3">
        <f t="shared" si="39"/>
        <v>384518.11</v>
      </c>
    </row>
    <row r="40" spans="1:15" ht="66" customHeight="1" x14ac:dyDescent="0.25">
      <c r="A40" s="1"/>
      <c r="B40" s="48" t="s">
        <v>19</v>
      </c>
      <c r="C40" s="49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45" customHeight="1" x14ac:dyDescent="0.25">
      <c r="A41" s="1"/>
      <c r="B41" s="39" t="s">
        <v>45</v>
      </c>
      <c r="C41" s="38" t="s">
        <v>8</v>
      </c>
      <c r="D41" s="3">
        <f t="shared" ref="D41:G41" si="40">ROUND(0.084*D21,2)</f>
        <v>46282.04</v>
      </c>
      <c r="E41" s="3">
        <f t="shared" si="40"/>
        <v>52809</v>
      </c>
      <c r="F41" s="3">
        <f t="shared" si="40"/>
        <v>47765.43</v>
      </c>
      <c r="G41" s="3">
        <f t="shared" si="40"/>
        <v>54292.38</v>
      </c>
      <c r="H41" s="3">
        <f>ROUND(0.084*H21,2)</f>
        <v>52809</v>
      </c>
      <c r="I41" s="3">
        <f t="shared" ref="I41:M41" si="41">ROUND(0.084*I21,2)</f>
        <v>57555.86</v>
      </c>
      <c r="J41" s="3">
        <f t="shared" si="41"/>
        <v>54292.38</v>
      </c>
      <c r="K41" s="3">
        <f t="shared" si="41"/>
        <v>59335.94</v>
      </c>
      <c r="L41" s="3">
        <f t="shared" si="41"/>
        <v>54292.38</v>
      </c>
      <c r="M41" s="3">
        <f t="shared" si="41"/>
        <v>59335.94</v>
      </c>
      <c r="N41" s="3">
        <f t="shared" ref="N41:O41" si="42">D41+F41+H41+J41+L41</f>
        <v>255441.23</v>
      </c>
      <c r="O41" s="3">
        <f t="shared" si="42"/>
        <v>283329.12</v>
      </c>
    </row>
    <row r="42" spans="1:15" ht="66.75" customHeight="1" x14ac:dyDescent="0.25">
      <c r="A42" s="1"/>
      <c r="B42" s="48" t="s">
        <v>18</v>
      </c>
      <c r="C42" s="4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45" x14ac:dyDescent="0.25">
      <c r="A43" s="1"/>
      <c r="B43" s="39" t="s">
        <v>46</v>
      </c>
      <c r="C43" s="38" t="s">
        <v>8</v>
      </c>
      <c r="D43" s="3">
        <f>ROUND(0.042*D21,2)</f>
        <v>23141.02</v>
      </c>
      <c r="E43" s="3">
        <f t="shared" ref="E43:M43" si="43">ROUND(0.042*E21,2)</f>
        <v>26404.5</v>
      </c>
      <c r="F43" s="3">
        <f t="shared" si="43"/>
        <v>23882.720000000001</v>
      </c>
      <c r="G43" s="3">
        <f t="shared" si="43"/>
        <v>27146.19</v>
      </c>
      <c r="H43" s="3">
        <f t="shared" si="43"/>
        <v>26404.5</v>
      </c>
      <c r="I43" s="3">
        <f t="shared" si="43"/>
        <v>28777.93</v>
      </c>
      <c r="J43" s="3">
        <f t="shared" si="43"/>
        <v>27146.19</v>
      </c>
      <c r="K43" s="3">
        <f t="shared" si="43"/>
        <v>29667.97</v>
      </c>
      <c r="L43" s="3">
        <f t="shared" si="43"/>
        <v>27146.19</v>
      </c>
      <c r="M43" s="3">
        <f t="shared" si="43"/>
        <v>29667.97</v>
      </c>
      <c r="N43" s="3">
        <f t="shared" ref="N43:O43" si="44">D43+F43+H43+J43+L43</f>
        <v>127720.62000000001</v>
      </c>
      <c r="O43" s="3">
        <f t="shared" si="44"/>
        <v>141664.56</v>
      </c>
    </row>
    <row r="44" spans="1:15" ht="68.25" customHeight="1" x14ac:dyDescent="0.25">
      <c r="A44" s="1"/>
      <c r="B44" s="48" t="s">
        <v>20</v>
      </c>
      <c r="C44" s="4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x14ac:dyDescent="0.25">
      <c r="A45" s="1"/>
      <c r="B45" s="46"/>
      <c r="C45" s="38" t="s">
        <v>8</v>
      </c>
      <c r="D45" s="3">
        <f>D21+D39+D41+D43+D37</f>
        <v>862942</v>
      </c>
      <c r="E45" s="3">
        <f t="shared" ref="E45:M45" si="45">E21+E39+E41+E43+E37</f>
        <v>959292.38</v>
      </c>
      <c r="F45" s="3">
        <f t="shared" si="45"/>
        <v>884839.7</v>
      </c>
      <c r="G45" s="3">
        <f t="shared" si="45"/>
        <v>981189.92999999993</v>
      </c>
      <c r="H45" s="3">
        <f t="shared" si="45"/>
        <v>959292.38</v>
      </c>
      <c r="I45" s="3">
        <f t="shared" si="45"/>
        <v>1029365.12</v>
      </c>
      <c r="J45" s="3">
        <f t="shared" si="45"/>
        <v>859229.49</v>
      </c>
      <c r="K45" s="3">
        <f t="shared" si="45"/>
        <v>933682.02</v>
      </c>
      <c r="L45" s="3">
        <f t="shared" si="45"/>
        <v>801458.97</v>
      </c>
      <c r="M45" s="3">
        <f t="shared" si="45"/>
        <v>875911.5</v>
      </c>
      <c r="N45" s="3">
        <f t="shared" ref="N45" si="46">D45+F45+H45+J45+L45</f>
        <v>4367762.54</v>
      </c>
      <c r="O45" s="3">
        <f>E45+G45+I45+K45+M45</f>
        <v>4779440.95</v>
      </c>
    </row>
    <row r="46" spans="1:15" ht="29.25" customHeight="1" x14ac:dyDescent="0.25">
      <c r="A46" s="1"/>
      <c r="B46" s="48" t="s">
        <v>47</v>
      </c>
      <c r="C46" s="49"/>
      <c r="D46" s="37">
        <v>25</v>
      </c>
      <c r="E46" s="37">
        <v>25</v>
      </c>
      <c r="F46" s="37">
        <v>25</v>
      </c>
      <c r="G46" s="37">
        <v>25</v>
      </c>
      <c r="H46" s="37">
        <v>25</v>
      </c>
      <c r="I46" s="37">
        <v>25</v>
      </c>
      <c r="J46" s="37">
        <v>25</v>
      </c>
      <c r="K46" s="37">
        <v>25</v>
      </c>
      <c r="L46" s="37">
        <v>25</v>
      </c>
      <c r="M46" s="37">
        <v>25</v>
      </c>
      <c r="N46" s="37">
        <v>25</v>
      </c>
      <c r="O46" s="37">
        <v>25</v>
      </c>
    </row>
    <row r="47" spans="1:15" ht="33" customHeight="1" x14ac:dyDescent="0.25">
      <c r="A47" s="1"/>
      <c r="B47" s="48" t="s">
        <v>48</v>
      </c>
      <c r="C47" s="49"/>
      <c r="D47" s="37">
        <f>ROUND(D45/D46,0)</f>
        <v>34518</v>
      </c>
      <c r="E47" s="37">
        <f t="shared" ref="E47:M47" si="47">ROUND(E45/E46,0)</f>
        <v>38372</v>
      </c>
      <c r="F47" s="37">
        <f t="shared" si="47"/>
        <v>35394</v>
      </c>
      <c r="G47" s="37">
        <f t="shared" si="47"/>
        <v>39248</v>
      </c>
      <c r="H47" s="37">
        <f t="shared" si="47"/>
        <v>38372</v>
      </c>
      <c r="I47" s="37">
        <f t="shared" si="47"/>
        <v>41175</v>
      </c>
      <c r="J47" s="37">
        <f t="shared" si="47"/>
        <v>34369</v>
      </c>
      <c r="K47" s="37">
        <f t="shared" si="47"/>
        <v>37347</v>
      </c>
      <c r="L47" s="37">
        <f t="shared" si="47"/>
        <v>32058</v>
      </c>
      <c r="M47" s="37">
        <f t="shared" si="47"/>
        <v>35036</v>
      </c>
      <c r="N47" s="37">
        <f>ROUND((D47+F47+H47+J47+L47)/5,0)</f>
        <v>34942</v>
      </c>
      <c r="O47" s="37">
        <f>ROUND((E47+G47+I47+K47+M47)/5,0)</f>
        <v>38236</v>
      </c>
    </row>
    <row r="48" spans="1:15" ht="71.25" customHeight="1" x14ac:dyDescent="0.25">
      <c r="A48" s="1"/>
      <c r="B48" s="48" t="s">
        <v>49</v>
      </c>
      <c r="C48" s="49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7">
        <v>31302</v>
      </c>
      <c r="O48" s="37">
        <v>31302</v>
      </c>
    </row>
    <row r="49" spans="1:15" ht="129" customHeight="1" x14ac:dyDescent="0.25">
      <c r="A49" s="1"/>
      <c r="B49" s="67" t="s">
        <v>50</v>
      </c>
      <c r="C49" s="68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7">
        <f>ROUND(N47/N48,3)</f>
        <v>1.1160000000000001</v>
      </c>
      <c r="O49" s="47">
        <f>ROUND(O47/O48,3)</f>
        <v>1.222</v>
      </c>
    </row>
    <row r="50" spans="1:15" ht="69.75" customHeight="1" x14ac:dyDescent="0.25">
      <c r="A50" s="1"/>
      <c r="B50" s="48" t="s">
        <v>51</v>
      </c>
      <c r="C50" s="49"/>
      <c r="D50" s="52" t="s">
        <v>54</v>
      </c>
      <c r="E50" s="53"/>
      <c r="F50" s="53"/>
      <c r="G50" s="53"/>
      <c r="H50" s="53"/>
      <c r="I50" s="53"/>
      <c r="J50" s="53"/>
      <c r="K50" s="53"/>
      <c r="L50" s="53"/>
      <c r="M50" s="54"/>
      <c r="N50" s="37">
        <v>7051</v>
      </c>
      <c r="O50" s="37">
        <v>7051</v>
      </c>
    </row>
    <row r="51" spans="1:15" ht="60.75" customHeight="1" x14ac:dyDescent="0.25">
      <c r="A51" s="1"/>
      <c r="B51" s="48" t="s">
        <v>52</v>
      </c>
      <c r="C51" s="49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7">
        <f>N48+N50</f>
        <v>38353</v>
      </c>
      <c r="O51" s="37">
        <f>O48+O50</f>
        <v>38353</v>
      </c>
    </row>
  </sheetData>
  <mergeCells count="24">
    <mergeCell ref="B50:C50"/>
    <mergeCell ref="B51:C51"/>
    <mergeCell ref="D50:M50"/>
    <mergeCell ref="B40:C40"/>
    <mergeCell ref="B46:C46"/>
    <mergeCell ref="B47:C47"/>
    <mergeCell ref="B48:C48"/>
    <mergeCell ref="B49:C49"/>
    <mergeCell ref="B42:C42"/>
    <mergeCell ref="A2:O2"/>
    <mergeCell ref="N1:O1"/>
    <mergeCell ref="B44:C44"/>
    <mergeCell ref="A3:A5"/>
    <mergeCell ref="B3:B5"/>
    <mergeCell ref="C3:C5"/>
    <mergeCell ref="D3:M3"/>
    <mergeCell ref="D4:E4"/>
    <mergeCell ref="F4:G4"/>
    <mergeCell ref="H4:I4"/>
    <mergeCell ref="J4:K4"/>
    <mergeCell ref="L4:M4"/>
    <mergeCell ref="N4:O4"/>
    <mergeCell ref="B6:C6"/>
    <mergeCell ref="B38:C38"/>
  </mergeCells>
  <printOptions horizontalCentered="1"/>
  <pageMargins left="0" right="0" top="0.55118110236220474" bottom="0.5511811023622047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5-6 дневная  неделя</vt:lpstr>
      <vt:lpstr>5-6 дневная  с селом</vt:lpstr>
      <vt:lpstr>'5-6 дневная  неделя'!Заголовки_для_печати</vt:lpstr>
      <vt:lpstr>'5-6 дневная  с селом'!Заголовки_для_печати</vt:lpstr>
      <vt:lpstr>'5-6 дневная  неделя'!Область_печати</vt:lpstr>
      <vt:lpstr>'5-6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2018-07-10T14:41:58Z</dcterms:modified>
</cp:coreProperties>
</file>