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225" windowWidth="15120" windowHeight="7890" activeTab="1"/>
  </bookViews>
  <sheets>
    <sheet name="5-6 дневная  неделя" sheetId="1" r:id="rId1"/>
    <sheet name="5-6 дневная-село" sheetId="7" r:id="rId2"/>
  </sheets>
  <definedNames>
    <definedName name="_xlnm.Print_Titles" localSheetId="0">'5-6 дневная  неделя'!$A:$C,'5-6 дневная  неделя'!$5:$8</definedName>
    <definedName name="_xlnm.Print_Titles" localSheetId="1">'5-6 дневная-село'!$A:$B,'5-6 дневная-село'!$5:$8</definedName>
    <definedName name="_xlnm.Print_Area" localSheetId="0">'5-6 дневная  неделя'!$A$1:$O$54</definedName>
    <definedName name="_xlnm.Print_Area" localSheetId="1">'5-6 дневная-село'!$A$1:$O$56</definedName>
  </definedNames>
  <calcPr calcId="145621"/>
</workbook>
</file>

<file path=xl/calcChain.xml><?xml version="1.0" encoding="utf-8"?>
<calcChain xmlns="http://schemas.openxmlformats.org/spreadsheetml/2006/main">
  <c r="I56" i="7" l="1"/>
  <c r="N56" i="7"/>
  <c r="O56" i="7"/>
  <c r="H56" i="7"/>
  <c r="I54" i="1"/>
  <c r="N54" i="1"/>
  <c r="O54" i="1"/>
  <c r="H54" i="1"/>
  <c r="H53" i="1"/>
  <c r="I52" i="7" l="1"/>
  <c r="H52" i="7"/>
  <c r="O52" i="7"/>
  <c r="N52" i="7"/>
  <c r="O50" i="1"/>
  <c r="K29" i="7"/>
  <c r="L29" i="7"/>
  <c r="M29" i="7"/>
  <c r="J29" i="7"/>
  <c r="E29" i="7"/>
  <c r="F29" i="7"/>
  <c r="G29" i="7"/>
  <c r="D29" i="7"/>
  <c r="K12" i="7"/>
  <c r="L12" i="7"/>
  <c r="M12" i="7"/>
  <c r="J12" i="7"/>
  <c r="E12" i="7"/>
  <c r="F12" i="7"/>
  <c r="G12" i="7"/>
  <c r="D12" i="7"/>
  <c r="K28" i="1"/>
  <c r="L28" i="1"/>
  <c r="M28" i="1"/>
  <c r="J28" i="1"/>
  <c r="E28" i="1"/>
  <c r="F28" i="1"/>
  <c r="G28" i="1"/>
  <c r="D28" i="1"/>
  <c r="K12" i="1"/>
  <c r="L12" i="1"/>
  <c r="M12" i="1"/>
  <c r="J12" i="1"/>
  <c r="E12" i="1"/>
  <c r="F12" i="1"/>
  <c r="G12" i="1"/>
  <c r="D12" i="1"/>
  <c r="M32" i="7" l="1"/>
  <c r="L32" i="7"/>
  <c r="K32" i="7"/>
  <c r="O32" i="7" s="1"/>
  <c r="J32" i="7"/>
  <c r="N32" i="7" s="1"/>
  <c r="E32" i="7"/>
  <c r="I32" i="7" s="1"/>
  <c r="F32" i="7"/>
  <c r="G32" i="7"/>
  <c r="D32" i="7"/>
  <c r="H32" i="7" s="1"/>
  <c r="M28" i="7"/>
  <c r="L28" i="7"/>
  <c r="K28" i="7"/>
  <c r="J28" i="7"/>
  <c r="O27" i="7"/>
  <c r="N27" i="7"/>
  <c r="G28" i="7"/>
  <c r="F28" i="7"/>
  <c r="E28" i="7"/>
  <c r="D28" i="7"/>
  <c r="I27" i="7"/>
  <c r="H27" i="7"/>
  <c r="J30" i="7" l="1"/>
  <c r="N29" i="7"/>
  <c r="L30" i="7"/>
  <c r="K30" i="7"/>
  <c r="O29" i="7"/>
  <c r="M30" i="7"/>
  <c r="N28" i="7"/>
  <c r="O28" i="7"/>
  <c r="D30" i="7"/>
  <c r="H29" i="7"/>
  <c r="F30" i="7"/>
  <c r="E30" i="7"/>
  <c r="I29" i="7"/>
  <c r="G31" i="7"/>
  <c r="G30" i="7"/>
  <c r="H28" i="7"/>
  <c r="I28" i="7"/>
  <c r="K16" i="1"/>
  <c r="L16" i="1"/>
  <c r="M16" i="1"/>
  <c r="K17" i="1"/>
  <c r="L17" i="1"/>
  <c r="M17" i="1"/>
  <c r="J17" i="1"/>
  <c r="J16" i="1"/>
  <c r="E16" i="1"/>
  <c r="F16" i="1"/>
  <c r="G16" i="1"/>
  <c r="E17" i="1"/>
  <c r="F17" i="1"/>
  <c r="G17" i="1"/>
  <c r="D17" i="1"/>
  <c r="D16" i="1"/>
  <c r="O26" i="1"/>
  <c r="N26" i="1"/>
  <c r="I26" i="1"/>
  <c r="H26" i="1"/>
  <c r="M27" i="1"/>
  <c r="L27" i="1"/>
  <c r="K27" i="1"/>
  <c r="O28" i="1" s="1"/>
  <c r="J27" i="1"/>
  <c r="N28" i="1" s="1"/>
  <c r="G27" i="1"/>
  <c r="F27" i="1"/>
  <c r="E27" i="1"/>
  <c r="I28" i="1" s="1"/>
  <c r="D27" i="1"/>
  <c r="K34" i="7" l="1"/>
  <c r="K35" i="7"/>
  <c r="L35" i="7"/>
  <c r="L34" i="7"/>
  <c r="M31" i="7"/>
  <c r="M36" i="7" s="1"/>
  <c r="M34" i="7"/>
  <c r="M33" i="7"/>
  <c r="M35" i="7"/>
  <c r="K31" i="7"/>
  <c r="K33" i="7" s="1"/>
  <c r="L31" i="7"/>
  <c r="L33" i="7" s="1"/>
  <c r="N30" i="7"/>
  <c r="J35" i="7"/>
  <c r="N35" i="7" s="1"/>
  <c r="J34" i="7"/>
  <c r="N34" i="7" s="1"/>
  <c r="G34" i="7"/>
  <c r="G35" i="7"/>
  <c r="G33" i="7"/>
  <c r="F31" i="7"/>
  <c r="F35" i="7"/>
  <c r="F34" i="7"/>
  <c r="I30" i="7"/>
  <c r="E34" i="7"/>
  <c r="I34" i="7" s="1"/>
  <c r="E35" i="7"/>
  <c r="I35" i="7" s="1"/>
  <c r="G37" i="7"/>
  <c r="G36" i="7"/>
  <c r="G38" i="7" s="1"/>
  <c r="D34" i="7"/>
  <c r="H34" i="7" s="1"/>
  <c r="D35" i="7"/>
  <c r="H35" i="7" s="1"/>
  <c r="O31" i="7"/>
  <c r="O30" i="7"/>
  <c r="J31" i="7"/>
  <c r="N31" i="7" s="1"/>
  <c r="E31" i="7"/>
  <c r="I31" i="7" s="1"/>
  <c r="H30" i="7"/>
  <c r="D31" i="7"/>
  <c r="H31" i="7" s="1"/>
  <c r="O27" i="1"/>
  <c r="N27" i="1"/>
  <c r="I27" i="1"/>
  <c r="H28" i="1"/>
  <c r="H27" i="1"/>
  <c r="L33" i="1"/>
  <c r="L32" i="1"/>
  <c r="L29" i="1"/>
  <c r="M33" i="1"/>
  <c r="M32" i="1"/>
  <c r="M29" i="1"/>
  <c r="M30" i="1" s="1"/>
  <c r="J33" i="1"/>
  <c r="N33" i="1" s="1"/>
  <c r="J32" i="1"/>
  <c r="N32" i="1" s="1"/>
  <c r="J29" i="1"/>
  <c r="N29" i="1" s="1"/>
  <c r="K33" i="1"/>
  <c r="O33" i="1" s="1"/>
  <c r="K32" i="1"/>
  <c r="O32" i="1" s="1"/>
  <c r="K29" i="1"/>
  <c r="O29" i="1" s="1"/>
  <c r="F33" i="1"/>
  <c r="F32" i="1"/>
  <c r="F29" i="1"/>
  <c r="G33" i="1"/>
  <c r="G32" i="1"/>
  <c r="G29" i="1"/>
  <c r="D33" i="1"/>
  <c r="H33" i="1" s="1"/>
  <c r="D32" i="1"/>
  <c r="H32" i="1" s="1"/>
  <c r="D29" i="1"/>
  <c r="E33" i="1"/>
  <c r="I33" i="1" s="1"/>
  <c r="E32" i="1"/>
  <c r="I32" i="1" s="1"/>
  <c r="E29" i="1"/>
  <c r="I29" i="1" s="1"/>
  <c r="L36" i="7" l="1"/>
  <c r="L38" i="7" s="1"/>
  <c r="L40" i="7" s="1"/>
  <c r="L41" i="7" s="1"/>
  <c r="O33" i="7"/>
  <c r="K36" i="7"/>
  <c r="O36" i="7" s="1"/>
  <c r="L37" i="7"/>
  <c r="O35" i="7"/>
  <c r="K37" i="7"/>
  <c r="M37" i="7"/>
  <c r="O34" i="7"/>
  <c r="J33" i="7"/>
  <c r="N33" i="7" s="1"/>
  <c r="J36" i="7"/>
  <c r="N36" i="7" s="1"/>
  <c r="G40" i="7"/>
  <c r="G41" i="7" s="1"/>
  <c r="E33" i="7"/>
  <c r="I33" i="7" s="1"/>
  <c r="E37" i="7"/>
  <c r="I37" i="7" s="1"/>
  <c r="F33" i="7"/>
  <c r="F36" i="7" s="1"/>
  <c r="E36" i="7"/>
  <c r="I36" i="7" s="1"/>
  <c r="D33" i="7"/>
  <c r="H33" i="7" s="1"/>
  <c r="D36" i="7"/>
  <c r="H36" i="7" s="1"/>
  <c r="H29" i="1"/>
  <c r="K30" i="1"/>
  <c r="O30" i="1" s="1"/>
  <c r="M31" i="1"/>
  <c r="L30" i="1"/>
  <c r="L31" i="1"/>
  <c r="K31" i="1"/>
  <c r="O31" i="1" s="1"/>
  <c r="J30" i="1"/>
  <c r="J31" i="1"/>
  <c r="G31" i="1"/>
  <c r="F30" i="1"/>
  <c r="G30" i="1"/>
  <c r="F31" i="1"/>
  <c r="F34" i="1" s="1"/>
  <c r="E31" i="1"/>
  <c r="I31" i="1" s="1"/>
  <c r="D30" i="1"/>
  <c r="E30" i="1"/>
  <c r="I30" i="1" s="1"/>
  <c r="D31" i="1"/>
  <c r="H31" i="1" s="1"/>
  <c r="O37" i="7" l="1"/>
  <c r="M38" i="7"/>
  <c r="M40" i="7" s="1"/>
  <c r="M41" i="7" s="1"/>
  <c r="K38" i="7"/>
  <c r="O38" i="7" s="1"/>
  <c r="O40" i="7"/>
  <c r="O41" i="7" s="1"/>
  <c r="J37" i="7"/>
  <c r="N37" i="7" s="1"/>
  <c r="E38" i="7"/>
  <c r="I38" i="7" s="1"/>
  <c r="I40" i="7"/>
  <c r="I41" i="7" s="1"/>
  <c r="F37" i="7"/>
  <c r="F38" i="7" s="1"/>
  <c r="F40" i="7"/>
  <c r="F41" i="7" s="1"/>
  <c r="D37" i="7"/>
  <c r="H37" i="7" s="1"/>
  <c r="K34" i="1"/>
  <c r="N30" i="1"/>
  <c r="L34" i="1"/>
  <c r="M34" i="1"/>
  <c r="O34" i="1" s="1"/>
  <c r="M35" i="1"/>
  <c r="J34" i="1"/>
  <c r="N31" i="1"/>
  <c r="J35" i="1"/>
  <c r="D34" i="1"/>
  <c r="H34" i="1" s="1"/>
  <c r="H30" i="1"/>
  <c r="L35" i="1"/>
  <c r="L36" i="1" s="1"/>
  <c r="K35" i="1"/>
  <c r="F35" i="1"/>
  <c r="G34" i="1"/>
  <c r="F36" i="1"/>
  <c r="G35" i="1"/>
  <c r="D35" i="1"/>
  <c r="E34" i="1"/>
  <c r="I34" i="1" s="1"/>
  <c r="E35" i="1"/>
  <c r="I35" i="1" s="1"/>
  <c r="K40" i="7" l="1"/>
  <c r="K41" i="7" s="1"/>
  <c r="J38" i="7"/>
  <c r="N38" i="7" s="1"/>
  <c r="N40" i="7" s="1"/>
  <c r="N41" i="7" s="1"/>
  <c r="E40" i="7"/>
  <c r="E41" i="7" s="1"/>
  <c r="D38" i="7"/>
  <c r="H38" i="7" s="1"/>
  <c r="H40" i="7" s="1"/>
  <c r="H41" i="7" s="1"/>
  <c r="D40" i="7"/>
  <c r="D41" i="7" s="1"/>
  <c r="N34" i="1"/>
  <c r="N35" i="1"/>
  <c r="M36" i="1"/>
  <c r="M38" i="1" s="1"/>
  <c r="M39" i="1" s="1"/>
  <c r="K36" i="1"/>
  <c r="O35" i="1"/>
  <c r="J36" i="1"/>
  <c r="G36" i="1"/>
  <c r="G38" i="1" s="1"/>
  <c r="G39" i="1" s="1"/>
  <c r="F38" i="1"/>
  <c r="F39" i="1" s="1"/>
  <c r="D36" i="1"/>
  <c r="D38" i="1" s="1"/>
  <c r="H35" i="1"/>
  <c r="L38" i="1"/>
  <c r="L39" i="1" s="1"/>
  <c r="K38" i="1"/>
  <c r="K39" i="1" s="1"/>
  <c r="E36" i="1"/>
  <c r="H17" i="1"/>
  <c r="I17" i="1"/>
  <c r="J40" i="7" l="1"/>
  <c r="J41" i="7" s="1"/>
  <c r="O36" i="1"/>
  <c r="O38" i="1"/>
  <c r="O39" i="1" s="1"/>
  <c r="J38" i="1"/>
  <c r="J39" i="1" s="1"/>
  <c r="N36" i="1"/>
  <c r="N38" i="1" s="1"/>
  <c r="N39" i="1" s="1"/>
  <c r="E38" i="1"/>
  <c r="E39" i="1" s="1"/>
  <c r="I36" i="1"/>
  <c r="I38" i="1" s="1"/>
  <c r="I39" i="1" s="1"/>
  <c r="D39" i="1"/>
  <c r="H36" i="1"/>
  <c r="H38" i="1" s="1"/>
  <c r="H39" i="1" s="1"/>
  <c r="O17" i="1" l="1"/>
  <c r="N17" i="1" l="1"/>
  <c r="K11" i="1" l="1"/>
  <c r="L11" i="1"/>
  <c r="M11" i="1"/>
  <c r="J11" i="1"/>
  <c r="E11" i="1"/>
  <c r="F11" i="1"/>
  <c r="G11" i="1"/>
  <c r="D11" i="1"/>
  <c r="K11" i="7"/>
  <c r="L11" i="7"/>
  <c r="M11" i="7"/>
  <c r="J11" i="7"/>
  <c r="E11" i="7"/>
  <c r="F11" i="7"/>
  <c r="G11" i="7"/>
  <c r="D11" i="7"/>
  <c r="O10" i="1"/>
  <c r="N10" i="1"/>
  <c r="I10" i="1"/>
  <c r="H10" i="1"/>
  <c r="O11" i="7"/>
  <c r="I11" i="7"/>
  <c r="O10" i="7"/>
  <c r="N10" i="7"/>
  <c r="I10" i="7"/>
  <c r="H10" i="7"/>
  <c r="D17" i="7" l="1"/>
  <c r="F17" i="7"/>
  <c r="J17" i="7"/>
  <c r="L17" i="7"/>
  <c r="G17" i="7"/>
  <c r="E17" i="7"/>
  <c r="M17" i="7"/>
  <c r="K17" i="7"/>
  <c r="J18" i="1"/>
  <c r="L18" i="1"/>
  <c r="M18" i="1"/>
  <c r="K18" i="1"/>
  <c r="M15" i="7"/>
  <c r="K15" i="7"/>
  <c r="L15" i="7"/>
  <c r="J15" i="7"/>
  <c r="N11" i="7"/>
  <c r="G15" i="7"/>
  <c r="E15" i="7"/>
  <c r="F15" i="7"/>
  <c r="H11" i="7"/>
  <c r="D15" i="7"/>
  <c r="I12" i="7"/>
  <c r="O12" i="7"/>
  <c r="E13" i="7"/>
  <c r="G13" i="7"/>
  <c r="K13" i="7"/>
  <c r="M13" i="7"/>
  <c r="M16" i="7" s="1"/>
  <c r="E14" i="7"/>
  <c r="G14" i="7"/>
  <c r="K14" i="7"/>
  <c r="M14" i="7"/>
  <c r="I17" i="7"/>
  <c r="H12" i="7"/>
  <c r="N12" i="7"/>
  <c r="D13" i="7"/>
  <c r="D14" i="7" s="1"/>
  <c r="F13" i="7"/>
  <c r="F14" i="7" s="1"/>
  <c r="J13" i="7"/>
  <c r="J19" i="7" s="1"/>
  <c r="L13" i="7"/>
  <c r="N15" i="7" l="1"/>
  <c r="K19" i="7"/>
  <c r="L19" i="7"/>
  <c r="J14" i="7"/>
  <c r="M19" i="7"/>
  <c r="M21" i="7" s="1"/>
  <c r="L16" i="7"/>
  <c r="F16" i="7"/>
  <c r="F21" i="7" s="1"/>
  <c r="O19" i="7"/>
  <c r="K16" i="7"/>
  <c r="E16" i="7"/>
  <c r="E20" i="7" s="1"/>
  <c r="H14" i="7"/>
  <c r="H13" i="7"/>
  <c r="J16" i="7"/>
  <c r="D16" i="7"/>
  <c r="D20" i="7" s="1"/>
  <c r="N19" i="7"/>
  <c r="G16" i="7"/>
  <c r="L14" i="7"/>
  <c r="L21" i="7" s="1"/>
  <c r="N17" i="7"/>
  <c r="N13" i="7"/>
  <c r="O17" i="7"/>
  <c r="O16" i="7"/>
  <c r="O15" i="7"/>
  <c r="H17" i="7"/>
  <c r="H15" i="7"/>
  <c r="I15" i="7"/>
  <c r="O14" i="7"/>
  <c r="I14" i="7"/>
  <c r="O13" i="7"/>
  <c r="I13" i="7"/>
  <c r="M20" i="7" l="1"/>
  <c r="M22" i="7" s="1"/>
  <c r="M24" i="7" s="1"/>
  <c r="J20" i="7"/>
  <c r="F20" i="7"/>
  <c r="F22" i="7" s="1"/>
  <c r="F24" i="7" s="1"/>
  <c r="F25" i="7" s="1"/>
  <c r="G21" i="7"/>
  <c r="E21" i="7"/>
  <c r="E22" i="7" s="1"/>
  <c r="E24" i="7" s="1"/>
  <c r="K21" i="7"/>
  <c r="L20" i="7"/>
  <c r="L22" i="7" s="1"/>
  <c r="L24" i="7" s="1"/>
  <c r="D21" i="7"/>
  <c r="D22" i="7" s="1"/>
  <c r="D24" i="7" s="1"/>
  <c r="J21" i="7"/>
  <c r="G20" i="7"/>
  <c r="G22" i="7" s="1"/>
  <c r="G24" i="7" s="1"/>
  <c r="G25" i="7" s="1"/>
  <c r="K20" i="7"/>
  <c r="K22" i="7" s="1"/>
  <c r="N14" i="7"/>
  <c r="H16" i="7"/>
  <c r="I16" i="7"/>
  <c r="N16" i="7"/>
  <c r="O21" i="7"/>
  <c r="H20" i="7"/>
  <c r="J22" i="7" l="1"/>
  <c r="J24" i="7" s="1"/>
  <c r="F45" i="7"/>
  <c r="F47" i="7"/>
  <c r="F43" i="7"/>
  <c r="G47" i="7"/>
  <c r="G43" i="7"/>
  <c r="G45" i="7"/>
  <c r="I21" i="7"/>
  <c r="I20" i="7"/>
  <c r="H21" i="7"/>
  <c r="K24" i="7"/>
  <c r="K25" i="7" s="1"/>
  <c r="O22" i="7"/>
  <c r="O20" i="7"/>
  <c r="F49" i="7"/>
  <c r="F51" i="7" s="1"/>
  <c r="I22" i="7"/>
  <c r="N20" i="7"/>
  <c r="M25" i="7"/>
  <c r="N21" i="7"/>
  <c r="H22" i="7"/>
  <c r="K47" i="7" l="1"/>
  <c r="K43" i="7"/>
  <c r="K45" i="7"/>
  <c r="M47" i="7"/>
  <c r="M43" i="7"/>
  <c r="M45" i="7"/>
  <c r="O25" i="7"/>
  <c r="G49" i="7"/>
  <c r="G51" i="7" s="1"/>
  <c r="O45" i="7"/>
  <c r="O47" i="7"/>
  <c r="O24" i="7"/>
  <c r="N22" i="7"/>
  <c r="I24" i="7"/>
  <c r="E25" i="7"/>
  <c r="K49" i="7"/>
  <c r="E47" i="7" l="1"/>
  <c r="E43" i="7"/>
  <c r="E45" i="7"/>
  <c r="M49" i="7"/>
  <c r="M51" i="7" s="1"/>
  <c r="L25" i="7"/>
  <c r="O43" i="7"/>
  <c r="N24" i="7"/>
  <c r="J25" i="7"/>
  <c r="I47" i="7"/>
  <c r="I43" i="7"/>
  <c r="I45" i="7"/>
  <c r="I25" i="7"/>
  <c r="H24" i="7"/>
  <c r="D25" i="7"/>
  <c r="K51" i="7"/>
  <c r="O49" i="7"/>
  <c r="L45" i="7" l="1"/>
  <c r="L47" i="7"/>
  <c r="L43" i="7"/>
  <c r="J47" i="7"/>
  <c r="J45" i="7"/>
  <c r="J43" i="7"/>
  <c r="D43" i="7"/>
  <c r="D47" i="7"/>
  <c r="D45" i="7"/>
  <c r="O51" i="7"/>
  <c r="L49" i="7"/>
  <c r="L51" i="7" s="1"/>
  <c r="N25" i="7"/>
  <c r="E49" i="7"/>
  <c r="H47" i="7"/>
  <c r="H43" i="7"/>
  <c r="H45" i="7"/>
  <c r="H25" i="7"/>
  <c r="O11" i="1"/>
  <c r="N11" i="1"/>
  <c r="H11" i="1"/>
  <c r="I11" i="1"/>
  <c r="D49" i="7" l="1"/>
  <c r="H49" i="7" s="1"/>
  <c r="N43" i="7"/>
  <c r="J49" i="7"/>
  <c r="N49" i="7" s="1"/>
  <c r="N47" i="7"/>
  <c r="N45" i="7"/>
  <c r="I49" i="7"/>
  <c r="E51" i="7"/>
  <c r="I51" i="7" s="1"/>
  <c r="O12" i="1"/>
  <c r="K13" i="1"/>
  <c r="M13" i="1"/>
  <c r="K14" i="1"/>
  <c r="M14" i="1"/>
  <c r="N12" i="1"/>
  <c r="J13" i="1"/>
  <c r="L13" i="1"/>
  <c r="J14" i="1" l="1"/>
  <c r="L14" i="1"/>
  <c r="D51" i="7"/>
  <c r="F13" i="1"/>
  <c r="F15" i="1" s="1"/>
  <c r="H16" i="1"/>
  <c r="K15" i="1"/>
  <c r="K19" i="1" s="1"/>
  <c r="L15" i="1"/>
  <c r="L19" i="1" s="1"/>
  <c r="J15" i="1"/>
  <c r="N18" i="1"/>
  <c r="G13" i="1"/>
  <c r="G15" i="1" s="1"/>
  <c r="M15" i="1"/>
  <c r="O18" i="1"/>
  <c r="J51" i="7"/>
  <c r="O16" i="1"/>
  <c r="O14" i="1"/>
  <c r="O13" i="1"/>
  <c r="N16" i="1"/>
  <c r="N14" i="1"/>
  <c r="N13" i="1"/>
  <c r="H12" i="1"/>
  <c r="I12" i="1"/>
  <c r="E13" i="1"/>
  <c r="E14" i="1" s="1"/>
  <c r="I16" i="1"/>
  <c r="F14" i="1"/>
  <c r="D13" i="1"/>
  <c r="G14" i="1"/>
  <c r="N51" i="7" l="1"/>
  <c r="N55" i="7"/>
  <c r="H51" i="7"/>
  <c r="H53" i="7" s="1"/>
  <c r="H55" i="7"/>
  <c r="L20" i="1"/>
  <c r="J20" i="1"/>
  <c r="H13" i="1"/>
  <c r="G19" i="1"/>
  <c r="G20" i="1"/>
  <c r="G21" i="1"/>
  <c r="G23" i="1" s="1"/>
  <c r="L21" i="1"/>
  <c r="L23" i="1" s="1"/>
  <c r="M19" i="1"/>
  <c r="M20" i="1"/>
  <c r="J19" i="1"/>
  <c r="J21" i="1" s="1"/>
  <c r="J23" i="1" s="1"/>
  <c r="I13" i="1"/>
  <c r="F19" i="1"/>
  <c r="F20" i="1"/>
  <c r="K20" i="1"/>
  <c r="K21" i="1" s="1"/>
  <c r="K23" i="1" s="1"/>
  <c r="D15" i="1"/>
  <c r="I14" i="1"/>
  <c r="O15" i="1"/>
  <c r="E15" i="1"/>
  <c r="E20" i="1" s="1"/>
  <c r="N15" i="1"/>
  <c r="N20" i="1"/>
  <c r="D14" i="1"/>
  <c r="H14" i="1" s="1"/>
  <c r="N53" i="7" l="1"/>
  <c r="O55" i="7"/>
  <c r="O53" i="7"/>
  <c r="I55" i="7"/>
  <c r="I53" i="7"/>
  <c r="M21" i="1"/>
  <c r="M23" i="1" s="1"/>
  <c r="F21" i="1"/>
  <c r="F23" i="1" s="1"/>
  <c r="E19" i="1"/>
  <c r="E21" i="1" s="1"/>
  <c r="E23" i="1" s="1"/>
  <c r="D19" i="1"/>
  <c r="D20" i="1"/>
  <c r="I15" i="1"/>
  <c r="I19" i="1"/>
  <c r="K24" i="1"/>
  <c r="O20" i="1"/>
  <c r="O19" i="1"/>
  <c r="N19" i="1"/>
  <c r="L24" i="1"/>
  <c r="N21" i="1"/>
  <c r="G24" i="1"/>
  <c r="H15" i="1"/>
  <c r="L45" i="1" l="1"/>
  <c r="L41" i="1"/>
  <c r="L43" i="1"/>
  <c r="K43" i="1"/>
  <c r="K45" i="1"/>
  <c r="K41" i="1"/>
  <c r="G43" i="1"/>
  <c r="G45" i="1"/>
  <c r="G41" i="1"/>
  <c r="D21" i="1"/>
  <c r="D23" i="1" s="1"/>
  <c r="K47" i="1"/>
  <c r="K49" i="1" s="1"/>
  <c r="M24" i="1"/>
  <c r="O23" i="1"/>
  <c r="O21" i="1"/>
  <c r="L47" i="1"/>
  <c r="J24" i="1"/>
  <c r="G47" i="1"/>
  <c r="I20" i="1"/>
  <c r="I21" i="1"/>
  <c r="H19" i="1"/>
  <c r="H20" i="1"/>
  <c r="F24" i="1"/>
  <c r="M43" i="1" l="1"/>
  <c r="M45" i="1"/>
  <c r="M41" i="1"/>
  <c r="J45" i="1"/>
  <c r="J43" i="1"/>
  <c r="J41" i="1"/>
  <c r="F45" i="1"/>
  <c r="F41" i="1"/>
  <c r="F43" i="1"/>
  <c r="N45" i="1"/>
  <c r="L49" i="1"/>
  <c r="O43" i="1"/>
  <c r="O41" i="1"/>
  <c r="O24" i="1"/>
  <c r="N23" i="1"/>
  <c r="N24" i="1"/>
  <c r="N43" i="1"/>
  <c r="N41" i="1"/>
  <c r="F47" i="1"/>
  <c r="I23" i="1"/>
  <c r="G49" i="1"/>
  <c r="M47" i="1" l="1"/>
  <c r="J47" i="1"/>
  <c r="O45" i="1"/>
  <c r="H21" i="1"/>
  <c r="E24" i="1"/>
  <c r="F49" i="1"/>
  <c r="E43" i="1" l="1"/>
  <c r="E45" i="1"/>
  <c r="E41" i="1"/>
  <c r="I43" i="1"/>
  <c r="M49" i="1"/>
  <c r="O49" i="1" s="1"/>
  <c r="O47" i="1"/>
  <c r="J49" i="1"/>
  <c r="N47" i="1"/>
  <c r="I24" i="1"/>
  <c r="I41" i="1"/>
  <c r="I45" i="1"/>
  <c r="H23" i="1"/>
  <c r="D24" i="1"/>
  <c r="D45" i="1" l="1"/>
  <c r="D43" i="1"/>
  <c r="D41" i="1"/>
  <c r="D47" i="1" s="1"/>
  <c r="O53" i="1"/>
  <c r="O51" i="1"/>
  <c r="E47" i="1"/>
  <c r="I47" i="1" s="1"/>
  <c r="N49" i="1"/>
  <c r="H45" i="1"/>
  <c r="H24" i="1"/>
  <c r="H43" i="1"/>
  <c r="N50" i="1" l="1"/>
  <c r="N53" i="1" s="1"/>
  <c r="E49" i="1"/>
  <c r="H41" i="1"/>
  <c r="N51" i="1" l="1"/>
  <c r="I49" i="1"/>
  <c r="H47" i="1"/>
  <c r="D49" i="1"/>
  <c r="H49" i="1" l="1"/>
  <c r="I50" i="1" l="1"/>
  <c r="H50" i="1"/>
  <c r="H51" i="1" l="1"/>
  <c r="I51" i="1"/>
  <c r="I53" i="1"/>
</calcChain>
</file>

<file path=xl/sharedStrings.xml><?xml version="1.0" encoding="utf-8"?>
<sst xmlns="http://schemas.openxmlformats.org/spreadsheetml/2006/main" count="208" uniqueCount="53">
  <si>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</si>
  <si>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</si>
  <si>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</si>
  <si>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</si>
  <si>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</si>
  <si>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</si>
  <si>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</si>
  <si>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</si>
  <si>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</si>
  <si>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</si>
  <si>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</si>
  <si>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</si>
  <si>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</si>
  <si>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</si>
  <si>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</si>
  <si>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</si>
  <si>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</si>
  <si>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</si>
  <si>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</si>
  <si>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</si>
  <si>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</si>
  <si>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</si>
  <si>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час</t>
  </si>
  <si>
    <t>10 класс</t>
  </si>
  <si>
    <t>11 класс</t>
  </si>
  <si>
    <t>Базовый уровень</t>
  </si>
  <si>
    <t>Профильный уровень</t>
  </si>
  <si>
    <t>Надбавка за реализацию профильных образовательных программ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</si>
  <si>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</si>
  <si>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</si>
  <si>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Размер заработной платы в соответствии со ставкой заработной платы</t>
  </si>
  <si>
    <t>Общеобразовательные организации в городских поселениях-при реализация основных общеобразовательных программ</t>
  </si>
  <si>
    <t>Общеобразовательные организации в сельских поселениях-при реализация основных общеобразовательных программ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</si>
  <si>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</si>
  <si>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</si>
  <si>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</si>
  <si>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труда, непосредственно связанных с оказанием муниципальной услуг, учитывающие режим работы общеобразовательных организаций и специфику работы</t>
  </si>
  <si>
    <t>Базовый норматив на затраты, непосредственно связанные с оказанием муниципальной услуги, руб.</t>
  </si>
  <si>
    <t>Надбавка за квалификацию (максимально - 30% от ФЗП по ставкам заработной платы)</t>
  </si>
  <si>
    <t>Надбавки за работу в сельской местности (25%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</si>
  <si>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</si>
  <si>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Максимально допустимая недельная нагрузка</t>
  </si>
  <si>
    <t>Дополнительно на внеурочную деятельность</t>
  </si>
  <si>
    <t>Надбавка за интенсивность и высокие результаты работы (5,0 % от ФЗП по ставкам заработной платы)</t>
  </si>
  <si>
    <t>Надбавка за качество работы (5,0 % от ФЗП по ставкам заработной платы)</t>
  </si>
  <si>
    <t>Итого затраты на оплату труда учителей  при организации внеурочной деятельности:</t>
  </si>
  <si>
    <t>2,0 % от ФОТ учителей</t>
  </si>
  <si>
    <t xml:space="preserve">1,2 % от ФОТ учителей </t>
  </si>
  <si>
    <t xml:space="preserve">3,1 % от ФОТ учителей </t>
  </si>
  <si>
    <t xml:space="preserve">2,0 % от ФОТ учителей </t>
  </si>
  <si>
    <t>Приложение №3</t>
  </si>
  <si>
    <t>Базовый норматив на приобретение материальных запасов и иные затраты, непосредственно связанные с оказанием муниципальной услуги,  в соответствии с расчетами Министерства общего и профессинального образования Ростовской области, руб.</t>
  </si>
  <si>
    <t>Нормативные затраты, непосредственно связанные с оказанием муниципальной услуги,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</si>
</sst>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5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0" xfId="0" applyFont="1" applyFill="1"/>
    <xf numFmtId="4" fontId="1" fillId="2" borderId="1" xfId="0" applyNumberFormat="1" applyFont="1" applyFill="1" applyBorder="1" applyAlignment="1">
      <alignment horizontal="center" wrapText="1"/>
    </xf>
    <xf numFmtId="4" fontId="1" fillId="2" borderId="1" xfId="0" applyNumberFormat="1" applyFont="1" applyFill="1" applyBorder="1" applyAlignment="1">
      <alignment horizontal="center"/>
    </xf>
    <xf numFmtId="0" fontId="4" fillId="2" borderId="0" xfId="0" applyFont="1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/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" fontId="1" fillId="2" borderId="1" xfId="0" applyNumberFormat="1" applyFont="1" applyFill="1" applyBorder="1"/>
    <xf numFmtId="165" fontId="1" fillId="2" borderId="1" xfId="0" applyNumberFormat="1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49" fontId="2" fillId="2" borderId="2" xfId="0" applyNumberFormat="1" applyFont="1" applyFill="1" applyBorder="1" applyAlignment="1">
      <alignment vertical="center" wrapText="1"/>
    </xf>
    <xf numFmtId="49" fontId="6" fillId="2" borderId="7" xfId="0" applyNumberFormat="1" applyFont="1" applyFill="1" applyBorder="1" applyAlignment="1">
      <alignment vertical="center" wrapText="1"/>
    </xf>
    <xf numFmtId="4" fontId="1" fillId="2" borderId="0" xfId="0" applyNumberFormat="1" applyFont="1" applyFill="1" applyAlignment="1">
      <alignment horizontal="center"/>
    </xf>
    <xf numFmtId="3" fontId="1" fillId="2" borderId="2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4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wrapText="1"/>
    </xf>
    <xf numFmtId="164" fontId="5" fillId="2" borderId="2" xfId="0" applyNumberFormat="1" applyFont="1" applyFill="1" applyBorder="1" applyAlignment="1">
      <alignment horizontal="left" vertical="center" wrapText="1"/>
    </xf>
    <xf numFmtId="164" fontId="5" fillId="2" borderId="7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54"/>
  <sheetViews>
    <sheetView view="pageBreakPreview" zoomScale="71" zoomScaleNormal="68" zoomScaleSheetLayoutView="71" workbookViewId="0">
      <pane xSplit="3" ySplit="8" topLeftCell="D48" activePane="bottomRight" state="frozen"/>
      <selection pane="topRight" activeCell="D1" sqref="D1"/>
      <selection pane="bottomLeft" activeCell="A5" sqref="A5"/>
      <selection pane="bottomRight" activeCell="M59" sqref="L59:M59"/>
    </sheetView>
  </sheetViews>
  <sheetFormatPr defaultRowHeight="15" x14ac:dyDescent="0.25"/>
  <cols>
    <col min="1" max="1" width="7.140625" style="5" customWidth="1"/>
    <col min="2" max="2" width="28.28515625" style="5" customWidth="1"/>
    <col min="3" max="3" width="13.7109375" style="5" customWidth="1"/>
    <col min="4" max="4" width="12.140625" style="5" customWidth="1"/>
    <col min="5" max="5" width="13.42578125" style="5" customWidth="1"/>
    <col min="6" max="6" width="12.7109375" style="5" customWidth="1"/>
    <col min="7" max="7" width="12.5703125" style="5" customWidth="1"/>
    <col min="8" max="8" width="14.42578125" style="5" customWidth="1"/>
    <col min="9" max="9" width="14.7109375" style="5" customWidth="1"/>
    <col min="10" max="10" width="13.5703125" style="5" customWidth="1"/>
    <col min="11" max="11" width="13.42578125" style="5" customWidth="1"/>
    <col min="12" max="13" width="12.85546875" style="5" customWidth="1"/>
    <col min="14" max="14" width="15.5703125" style="5" customWidth="1"/>
    <col min="15" max="15" width="14" style="5" customWidth="1"/>
    <col min="16" max="16384" width="9.140625" style="5"/>
  </cols>
  <sheetData>
    <row r="2" spans="1:15" s="8" customFormat="1" ht="18.75" x14ac:dyDescent="0.3">
      <c r="K2" s="34" t="s">
        <v>50</v>
      </c>
      <c r="L2" s="34"/>
      <c r="M2" s="34"/>
      <c r="N2" s="34"/>
      <c r="O2" s="34"/>
    </row>
    <row r="3" spans="1:15" s="8" customFormat="1" ht="18.75" x14ac:dyDescent="0.3">
      <c r="A3" s="35" t="s">
        <v>31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1:15" ht="15" customHeight="1" x14ac:dyDescent="0.25">
      <c r="A5" s="36" t="s">
        <v>1</v>
      </c>
      <c r="B5" s="43" t="s">
        <v>2</v>
      </c>
      <c r="C5" s="43" t="s">
        <v>3</v>
      </c>
      <c r="D5" s="30" t="s">
        <v>10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5" customHeight="1" x14ac:dyDescent="0.25">
      <c r="A6" s="37"/>
      <c r="B6" s="43"/>
      <c r="C6" s="43"/>
      <c r="D6" s="28" t="s">
        <v>25</v>
      </c>
      <c r="E6" s="31"/>
      <c r="F6" s="31"/>
      <c r="G6" s="31"/>
      <c r="H6" s="31"/>
      <c r="I6" s="29"/>
      <c r="J6" s="28" t="s">
        <v>26</v>
      </c>
      <c r="K6" s="31"/>
      <c r="L6" s="31"/>
      <c r="M6" s="31"/>
      <c r="N6" s="31"/>
      <c r="O6" s="29"/>
    </row>
    <row r="7" spans="1:15" ht="15" customHeight="1" x14ac:dyDescent="0.25">
      <c r="A7" s="37"/>
      <c r="B7" s="43"/>
      <c r="C7" s="43"/>
      <c r="D7" s="28" t="s">
        <v>23</v>
      </c>
      <c r="E7" s="29"/>
      <c r="F7" s="28" t="s">
        <v>24</v>
      </c>
      <c r="G7" s="29"/>
      <c r="H7" s="28" t="s">
        <v>0</v>
      </c>
      <c r="I7" s="29"/>
      <c r="J7" s="28" t="s">
        <v>23</v>
      </c>
      <c r="K7" s="29"/>
      <c r="L7" s="28" t="s">
        <v>24</v>
      </c>
      <c r="M7" s="29"/>
      <c r="N7" s="28" t="s">
        <v>0</v>
      </c>
      <c r="O7" s="29"/>
    </row>
    <row r="8" spans="1:15" ht="45" x14ac:dyDescent="0.25">
      <c r="A8" s="38"/>
      <c r="B8" s="43"/>
      <c r="C8" s="43"/>
      <c r="D8" s="9" t="s">
        <v>6</v>
      </c>
      <c r="E8" s="9" t="s">
        <v>7</v>
      </c>
      <c r="F8" s="9" t="s">
        <v>6</v>
      </c>
      <c r="G8" s="9" t="s">
        <v>7</v>
      </c>
      <c r="H8" s="9" t="s">
        <v>6</v>
      </c>
      <c r="I8" s="9" t="s">
        <v>7</v>
      </c>
      <c r="J8" s="9" t="s">
        <v>6</v>
      </c>
      <c r="K8" s="9" t="s">
        <v>7</v>
      </c>
      <c r="L8" s="9" t="s">
        <v>6</v>
      </c>
      <c r="M8" s="9" t="s">
        <v>7</v>
      </c>
      <c r="N8" s="9" t="s">
        <v>6</v>
      </c>
      <c r="O8" s="9" t="s">
        <v>7</v>
      </c>
    </row>
    <row r="9" spans="1:15" ht="30" customHeight="1" x14ac:dyDescent="0.25">
      <c r="A9" s="1"/>
      <c r="B9" s="41" t="s">
        <v>9</v>
      </c>
      <c r="C9" s="42"/>
      <c r="D9" s="10"/>
      <c r="E9" s="10"/>
      <c r="F9" s="10"/>
      <c r="G9" s="10"/>
      <c r="H9" s="10"/>
      <c r="I9" s="11"/>
      <c r="O9" s="12"/>
    </row>
    <row r="10" spans="1:15" ht="42.75" customHeight="1" x14ac:dyDescent="0.25">
      <c r="A10" s="1">
        <v>1</v>
      </c>
      <c r="B10" s="23" t="s">
        <v>41</v>
      </c>
      <c r="C10" s="2" t="s">
        <v>22</v>
      </c>
      <c r="D10" s="3">
        <v>34</v>
      </c>
      <c r="E10" s="3">
        <v>37</v>
      </c>
      <c r="F10" s="3">
        <v>34</v>
      </c>
      <c r="G10" s="3">
        <v>37</v>
      </c>
      <c r="H10" s="4">
        <f>D10+F10</f>
        <v>68</v>
      </c>
      <c r="I10" s="4">
        <f>E10+G10</f>
        <v>74</v>
      </c>
      <c r="J10" s="3">
        <v>34</v>
      </c>
      <c r="K10" s="3">
        <v>37</v>
      </c>
      <c r="L10" s="3">
        <v>34</v>
      </c>
      <c r="M10" s="3">
        <v>37</v>
      </c>
      <c r="N10" s="4">
        <f>J10+L10</f>
        <v>68</v>
      </c>
      <c r="O10" s="4">
        <f>K10+M10</f>
        <v>74</v>
      </c>
    </row>
    <row r="11" spans="1:15" ht="43.5" customHeight="1" x14ac:dyDescent="0.25">
      <c r="A11" s="13">
        <v>2</v>
      </c>
      <c r="B11" s="14" t="s">
        <v>5</v>
      </c>
      <c r="C11" s="13" t="s">
        <v>4</v>
      </c>
      <c r="D11" s="13">
        <f>ROUND(D10/18,2)</f>
        <v>1.89</v>
      </c>
      <c r="E11" s="13">
        <f t="shared" ref="E11:G11" si="0">ROUND(E10/18,2)</f>
        <v>2.06</v>
      </c>
      <c r="F11" s="13">
        <f t="shared" si="0"/>
        <v>1.89</v>
      </c>
      <c r="G11" s="13">
        <f t="shared" si="0"/>
        <v>2.06</v>
      </c>
      <c r="H11" s="7">
        <f t="shared" ref="H11:H24" si="1">D11+F11</f>
        <v>3.78</v>
      </c>
      <c r="I11" s="7">
        <f t="shared" ref="I11:I24" si="2">E11+G11</f>
        <v>4.12</v>
      </c>
      <c r="J11" s="13">
        <f>ROUND(J10/18,2)</f>
        <v>1.89</v>
      </c>
      <c r="K11" s="13">
        <f t="shared" ref="K11:M11" si="3">ROUND(K10/18,2)</f>
        <v>2.06</v>
      </c>
      <c r="L11" s="13">
        <f t="shared" si="3"/>
        <v>1.89</v>
      </c>
      <c r="M11" s="13">
        <f t="shared" si="3"/>
        <v>2.06</v>
      </c>
      <c r="N11" s="7">
        <f t="shared" ref="N11:N24" si="4">J11+L11</f>
        <v>3.78</v>
      </c>
      <c r="O11" s="7">
        <f t="shared" ref="O11:O24" si="5">K11+M11</f>
        <v>4.12</v>
      </c>
    </row>
    <row r="12" spans="1:15" ht="45" x14ac:dyDescent="0.25">
      <c r="A12" s="1">
        <v>3</v>
      </c>
      <c r="B12" s="14" t="s">
        <v>30</v>
      </c>
      <c r="C12" s="13" t="s">
        <v>8</v>
      </c>
      <c r="D12" s="7">
        <f>ROUND(8992*D11*1.0075,2)</f>
        <v>17122.34</v>
      </c>
      <c r="E12" s="7">
        <f t="shared" ref="E12:G12" si="6">ROUND(8992*E11*1.0075,2)</f>
        <v>18662.45</v>
      </c>
      <c r="F12" s="7">
        <f t="shared" si="6"/>
        <v>17122.34</v>
      </c>
      <c r="G12" s="7">
        <f t="shared" si="6"/>
        <v>18662.45</v>
      </c>
      <c r="H12" s="7">
        <f t="shared" si="1"/>
        <v>34244.68</v>
      </c>
      <c r="I12" s="7">
        <f t="shared" si="2"/>
        <v>37324.9</v>
      </c>
      <c r="J12" s="7">
        <f>ROUND(8992*J11*1.0075,2)</f>
        <v>17122.34</v>
      </c>
      <c r="K12" s="7">
        <f t="shared" ref="K12:M12" si="7">ROUND(8992*K11*1.0075,2)</f>
        <v>18662.45</v>
      </c>
      <c r="L12" s="7">
        <f t="shared" si="7"/>
        <v>17122.34</v>
      </c>
      <c r="M12" s="7">
        <f t="shared" si="7"/>
        <v>18662.45</v>
      </c>
      <c r="N12" s="7">
        <f t="shared" si="4"/>
        <v>34244.68</v>
      </c>
      <c r="O12" s="7">
        <f t="shared" si="5"/>
        <v>37324.9</v>
      </c>
    </row>
    <row r="13" spans="1:15" ht="49.5" customHeight="1" x14ac:dyDescent="0.25">
      <c r="A13" s="13">
        <v>4</v>
      </c>
      <c r="B13" s="14" t="s">
        <v>38</v>
      </c>
      <c r="C13" s="13" t="s">
        <v>8</v>
      </c>
      <c r="D13" s="7">
        <f t="shared" ref="D13:G13" si="8">ROUND(D12*0.3,2)</f>
        <v>5136.7</v>
      </c>
      <c r="E13" s="7">
        <f t="shared" si="8"/>
        <v>5598.74</v>
      </c>
      <c r="F13" s="7">
        <f t="shared" si="8"/>
        <v>5136.7</v>
      </c>
      <c r="G13" s="7">
        <f t="shared" si="8"/>
        <v>5598.74</v>
      </c>
      <c r="H13" s="7">
        <f t="shared" si="1"/>
        <v>10273.4</v>
      </c>
      <c r="I13" s="7">
        <f t="shared" si="2"/>
        <v>11197.48</v>
      </c>
      <c r="J13" s="7">
        <f t="shared" ref="J13:M13" si="9">ROUND(J12*0.3,2)</f>
        <v>5136.7</v>
      </c>
      <c r="K13" s="7">
        <f t="shared" si="9"/>
        <v>5598.74</v>
      </c>
      <c r="L13" s="7">
        <f t="shared" si="9"/>
        <v>5136.7</v>
      </c>
      <c r="M13" s="7">
        <f t="shared" si="9"/>
        <v>5598.74</v>
      </c>
      <c r="N13" s="7">
        <f t="shared" si="4"/>
        <v>10273.4</v>
      </c>
      <c r="O13" s="7">
        <f t="shared" si="5"/>
        <v>11197.48</v>
      </c>
    </row>
    <row r="14" spans="1:15" ht="66" customHeight="1" x14ac:dyDescent="0.25">
      <c r="A14" s="1">
        <v>5</v>
      </c>
      <c r="B14" s="14" t="s">
        <v>40</v>
      </c>
      <c r="C14" s="13" t="s">
        <v>8</v>
      </c>
      <c r="D14" s="7">
        <f t="shared" ref="D14:G14" si="10">ROUND((D12+D13)*0.3,2)</f>
        <v>6677.71</v>
      </c>
      <c r="E14" s="7">
        <f t="shared" si="10"/>
        <v>7278.36</v>
      </c>
      <c r="F14" s="7">
        <f t="shared" si="10"/>
        <v>6677.71</v>
      </c>
      <c r="G14" s="7">
        <f t="shared" si="10"/>
        <v>7278.36</v>
      </c>
      <c r="H14" s="7">
        <f t="shared" si="1"/>
        <v>13355.42</v>
      </c>
      <c r="I14" s="7">
        <f t="shared" si="2"/>
        <v>14556.72</v>
      </c>
      <c r="J14" s="7">
        <f t="shared" ref="J14:M14" si="11">ROUND((J12+J13)*0.3,2)</f>
        <v>6677.71</v>
      </c>
      <c r="K14" s="7">
        <f t="shared" si="11"/>
        <v>7278.36</v>
      </c>
      <c r="L14" s="7">
        <f t="shared" si="11"/>
        <v>6677.71</v>
      </c>
      <c r="M14" s="7">
        <f t="shared" si="11"/>
        <v>7278.36</v>
      </c>
      <c r="N14" s="7">
        <f t="shared" si="4"/>
        <v>13355.42</v>
      </c>
      <c r="O14" s="7">
        <f t="shared" si="5"/>
        <v>14556.72</v>
      </c>
    </row>
    <row r="15" spans="1:15" ht="45" x14ac:dyDescent="0.25">
      <c r="A15" s="13">
        <v>6</v>
      </c>
      <c r="B15" s="14" t="s">
        <v>11</v>
      </c>
      <c r="C15" s="13" t="s">
        <v>8</v>
      </c>
      <c r="D15" s="7">
        <f>ROUND((D12+D13)*0.2,2)</f>
        <v>4451.8100000000004</v>
      </c>
      <c r="E15" s="7">
        <f t="shared" ref="E15:G15" si="12">ROUND((E12+E13)*0.2,2)</f>
        <v>4852.24</v>
      </c>
      <c r="F15" s="7">
        <f t="shared" si="12"/>
        <v>4451.8100000000004</v>
      </c>
      <c r="G15" s="7">
        <f t="shared" si="12"/>
        <v>4852.24</v>
      </c>
      <c r="H15" s="7">
        <f t="shared" si="1"/>
        <v>8903.6200000000008</v>
      </c>
      <c r="I15" s="7">
        <f t="shared" si="2"/>
        <v>9704.48</v>
      </c>
      <c r="J15" s="7">
        <f>ROUND((J12+J13)*0.2,2)</f>
        <v>4451.8100000000004</v>
      </c>
      <c r="K15" s="7">
        <f t="shared" ref="K15:M15" si="13">ROUND((K12+K13)*0.2,2)</f>
        <v>4852.24</v>
      </c>
      <c r="L15" s="7">
        <f t="shared" si="13"/>
        <v>4451.8100000000004</v>
      </c>
      <c r="M15" s="7">
        <f t="shared" si="13"/>
        <v>4852.24</v>
      </c>
      <c r="N15" s="7">
        <f t="shared" si="4"/>
        <v>8903.6200000000008</v>
      </c>
      <c r="O15" s="7">
        <f t="shared" si="5"/>
        <v>9704.48</v>
      </c>
    </row>
    <row r="16" spans="1:15" ht="60" x14ac:dyDescent="0.25">
      <c r="A16" s="1">
        <v>7</v>
      </c>
      <c r="B16" s="14" t="s">
        <v>43</v>
      </c>
      <c r="C16" s="13" t="s">
        <v>8</v>
      </c>
      <c r="D16" s="7">
        <f>ROUND(D12*0.05,2)</f>
        <v>856.12</v>
      </c>
      <c r="E16" s="7">
        <f t="shared" ref="E16:G16" si="14">ROUND(E12*0.05,2)</f>
        <v>933.12</v>
      </c>
      <c r="F16" s="7">
        <f t="shared" si="14"/>
        <v>856.12</v>
      </c>
      <c r="G16" s="7">
        <f t="shared" si="14"/>
        <v>933.12</v>
      </c>
      <c r="H16" s="7">
        <f t="shared" si="1"/>
        <v>1712.24</v>
      </c>
      <c r="I16" s="7">
        <f t="shared" si="2"/>
        <v>1866.24</v>
      </c>
      <c r="J16" s="7">
        <f>ROUND(J12*0.05,2)</f>
        <v>856.12</v>
      </c>
      <c r="K16" s="7">
        <f t="shared" ref="K16:M16" si="15">ROUND(K12*0.05,2)</f>
        <v>933.12</v>
      </c>
      <c r="L16" s="7">
        <f t="shared" si="15"/>
        <v>856.12</v>
      </c>
      <c r="M16" s="7">
        <f t="shared" si="15"/>
        <v>933.12</v>
      </c>
      <c r="N16" s="7">
        <f t="shared" si="4"/>
        <v>1712.24</v>
      </c>
      <c r="O16" s="7">
        <f t="shared" si="5"/>
        <v>1866.24</v>
      </c>
    </row>
    <row r="17" spans="1:15" ht="45" x14ac:dyDescent="0.25">
      <c r="A17" s="1"/>
      <c r="B17" s="14" t="s">
        <v>44</v>
      </c>
      <c r="C17" s="13" t="s">
        <v>8</v>
      </c>
      <c r="D17" s="7">
        <f>ROUND(D12*0.05,2)</f>
        <v>856.12</v>
      </c>
      <c r="E17" s="7">
        <f t="shared" ref="E17:G17" si="16">ROUND(E12*0.05,2)</f>
        <v>933.12</v>
      </c>
      <c r="F17" s="7">
        <f t="shared" si="16"/>
        <v>856.12</v>
      </c>
      <c r="G17" s="7">
        <f t="shared" si="16"/>
        <v>933.12</v>
      </c>
      <c r="H17" s="7">
        <f t="shared" ref="H17" si="17">D17+F17</f>
        <v>1712.24</v>
      </c>
      <c r="I17" s="7">
        <f t="shared" ref="I17" si="18">E17+G17</f>
        <v>1866.24</v>
      </c>
      <c r="J17" s="7">
        <f>ROUND(J12*0.05,2)</f>
        <v>856.12</v>
      </c>
      <c r="K17" s="7">
        <f t="shared" ref="K17:M17" si="19">ROUND(K12*0.05,2)</f>
        <v>933.12</v>
      </c>
      <c r="L17" s="7">
        <f t="shared" si="19"/>
        <v>856.12</v>
      </c>
      <c r="M17" s="7">
        <f t="shared" si="19"/>
        <v>933.12</v>
      </c>
      <c r="N17" s="7">
        <f t="shared" ref="N17" si="20">J17+L17</f>
        <v>1712.24</v>
      </c>
      <c r="O17" s="7">
        <f t="shared" ref="O17" si="21">K17+M17</f>
        <v>1866.24</v>
      </c>
    </row>
    <row r="18" spans="1:15" ht="45" x14ac:dyDescent="0.25">
      <c r="A18" s="1">
        <v>8</v>
      </c>
      <c r="B18" s="14" t="s">
        <v>27</v>
      </c>
      <c r="C18" s="13" t="s">
        <v>8</v>
      </c>
      <c r="D18" s="7"/>
      <c r="E18" s="7"/>
      <c r="F18" s="7"/>
      <c r="G18" s="7"/>
      <c r="H18" s="7"/>
      <c r="I18" s="7"/>
      <c r="J18" s="7">
        <f>ROUND(J12*0.5,2)</f>
        <v>8561.17</v>
      </c>
      <c r="K18" s="7">
        <f t="shared" ref="K18:M18" si="22">ROUND(K12*0.5,2)</f>
        <v>9331.23</v>
      </c>
      <c r="L18" s="7">
        <f t="shared" si="22"/>
        <v>8561.17</v>
      </c>
      <c r="M18" s="7">
        <f t="shared" si="22"/>
        <v>9331.23</v>
      </c>
      <c r="N18" s="7">
        <f t="shared" ref="N18" si="23">J18+L18</f>
        <v>17122.34</v>
      </c>
      <c r="O18" s="7">
        <f t="shared" ref="O18" si="24">K18+M18</f>
        <v>18662.46</v>
      </c>
    </row>
    <row r="19" spans="1:15" x14ac:dyDescent="0.25">
      <c r="A19" s="13">
        <v>9</v>
      </c>
      <c r="B19" s="15" t="s">
        <v>12</v>
      </c>
      <c r="C19" s="13" t="s">
        <v>8</v>
      </c>
      <c r="D19" s="7">
        <f>ROUND((D12+D13+D14+D15+D16+D17+D18)*0.05,2)</f>
        <v>1755.04</v>
      </c>
      <c r="E19" s="7">
        <f t="shared" ref="E19:G19" si="25">ROUND((E12+E13+E14+E15+E16+E17+E18)*0.05,2)</f>
        <v>1912.9</v>
      </c>
      <c r="F19" s="7">
        <f t="shared" si="25"/>
        <v>1755.04</v>
      </c>
      <c r="G19" s="7">
        <f t="shared" si="25"/>
        <v>1912.9</v>
      </c>
      <c r="H19" s="7">
        <f t="shared" si="1"/>
        <v>3510.08</v>
      </c>
      <c r="I19" s="7">
        <f t="shared" si="2"/>
        <v>3825.8</v>
      </c>
      <c r="J19" s="7">
        <f>ROUND((J12+J13+J14+J15+J16+J17+J18)*0.05,2)</f>
        <v>2183.1</v>
      </c>
      <c r="K19" s="7">
        <f t="shared" ref="K19" si="26">ROUND((K12+K13+K14+K15+K16+K17+K18)*0.05,2)</f>
        <v>2379.46</v>
      </c>
      <c r="L19" s="7">
        <f t="shared" ref="L19:M19" si="27">ROUND((L12+L13+L14+L15+L16+L17+L18)*0.05,2)</f>
        <v>2183.1</v>
      </c>
      <c r="M19" s="7">
        <f t="shared" si="27"/>
        <v>2379.46</v>
      </c>
      <c r="N19" s="7">
        <f t="shared" si="4"/>
        <v>4366.2</v>
      </c>
      <c r="O19" s="7">
        <f t="shared" si="5"/>
        <v>4758.92</v>
      </c>
    </row>
    <row r="20" spans="1:15" x14ac:dyDescent="0.25">
      <c r="A20" s="1">
        <v>10</v>
      </c>
      <c r="B20" s="15" t="s">
        <v>13</v>
      </c>
      <c r="C20" s="13" t="s">
        <v>8</v>
      </c>
      <c r="D20" s="13">
        <f>ROUND((D12+D13+D14+D15+D16+D17+D18)*0.01,2)</f>
        <v>351.01</v>
      </c>
      <c r="E20" s="13">
        <f t="shared" ref="E20:G20" si="28">ROUND((E12+E13+E14+E15+E16+E17+E18)*0.01,2)</f>
        <v>382.58</v>
      </c>
      <c r="F20" s="13">
        <f t="shared" si="28"/>
        <v>351.01</v>
      </c>
      <c r="G20" s="13">
        <f t="shared" si="28"/>
        <v>382.58</v>
      </c>
      <c r="H20" s="7">
        <f t="shared" si="1"/>
        <v>702.02</v>
      </c>
      <c r="I20" s="7">
        <f t="shared" si="2"/>
        <v>765.16</v>
      </c>
      <c r="J20" s="13">
        <f>ROUND((J12+J13+J14+J15+J16+J17+J18)*0.01,2)</f>
        <v>436.62</v>
      </c>
      <c r="K20" s="13">
        <f t="shared" ref="K20" si="29">ROUND((K12+K13+K14+K15+K16+K17+K18)*0.01,2)</f>
        <v>475.89</v>
      </c>
      <c r="L20" s="13">
        <f t="shared" ref="L20:M20" si="30">ROUND((L12+L13+L14+L15+L16+L17+L18)*0.01,2)</f>
        <v>436.62</v>
      </c>
      <c r="M20" s="13">
        <f t="shared" si="30"/>
        <v>475.89</v>
      </c>
      <c r="N20" s="7">
        <f t="shared" si="4"/>
        <v>873.24</v>
      </c>
      <c r="O20" s="7">
        <f t="shared" si="5"/>
        <v>951.78</v>
      </c>
    </row>
    <row r="21" spans="1:15" ht="31.5" customHeight="1" x14ac:dyDescent="0.25">
      <c r="A21" s="13">
        <v>11</v>
      </c>
      <c r="B21" s="14" t="s">
        <v>17</v>
      </c>
      <c r="C21" s="13" t="s">
        <v>8</v>
      </c>
      <c r="D21" s="6">
        <f>ROUND((D12+D13+D14+D15+D16+D17+D19+D20+D18)*0.302,2)</f>
        <v>11236.47</v>
      </c>
      <c r="E21" s="6">
        <f t="shared" ref="E21:G21" si="31">ROUND((E12+E13+E14+E15+E16+E17+E19+E20+E18)*0.302,2)</f>
        <v>12247.16</v>
      </c>
      <c r="F21" s="6">
        <f t="shared" si="31"/>
        <v>11236.47</v>
      </c>
      <c r="G21" s="6">
        <f t="shared" si="31"/>
        <v>12247.16</v>
      </c>
      <c r="H21" s="7">
        <f t="shared" si="1"/>
        <v>22472.94</v>
      </c>
      <c r="I21" s="7">
        <f t="shared" si="2"/>
        <v>24494.32</v>
      </c>
      <c r="J21" s="6">
        <f>ROUND((J12+J13+J14+J15+J16+J17+J19+J20+J18)*0.302,2)</f>
        <v>13977.07</v>
      </c>
      <c r="K21" s="6">
        <f t="shared" ref="K21" si="32">ROUND((K12+K13+K14+K15+K16+K17+K19+K20+K18)*0.302,2)</f>
        <v>15234.27</v>
      </c>
      <c r="L21" s="6">
        <f t="shared" ref="L21" si="33">ROUND((L12+L13+L14+L15+L16+L17+L19+L20+L18)*0.302,2)</f>
        <v>13977.07</v>
      </c>
      <c r="M21" s="6">
        <f t="shared" ref="M21" si="34">ROUND((M12+M13+M14+M15+M16+M17+M19+M20+M18)*0.302,2)</f>
        <v>15234.27</v>
      </c>
      <c r="N21" s="7">
        <f t="shared" si="4"/>
        <v>27954.14</v>
      </c>
      <c r="O21" s="7">
        <f t="shared" si="5"/>
        <v>30468.54</v>
      </c>
    </row>
    <row r="22" spans="1:15" ht="30" x14ac:dyDescent="0.25">
      <c r="A22" s="13"/>
      <c r="B22" s="14" t="s">
        <v>14</v>
      </c>
      <c r="C22" s="13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</row>
    <row r="23" spans="1:15" x14ac:dyDescent="0.25">
      <c r="A23" s="13"/>
      <c r="B23" s="16" t="s">
        <v>15</v>
      </c>
      <c r="C23" s="13" t="s">
        <v>8</v>
      </c>
      <c r="D23" s="7">
        <f>D12+D13+D14+D15+D16++D17+D19+D20+D21+D18</f>
        <v>48443.320000000007</v>
      </c>
      <c r="E23" s="7">
        <f t="shared" ref="E23:G23" si="35">E12+E13+E14+E15+E16++E17+E19+E20+E21+E18</f>
        <v>52800.670000000013</v>
      </c>
      <c r="F23" s="7">
        <f t="shared" si="35"/>
        <v>48443.320000000007</v>
      </c>
      <c r="G23" s="7">
        <f t="shared" si="35"/>
        <v>52800.670000000013</v>
      </c>
      <c r="H23" s="7">
        <f t="shared" si="1"/>
        <v>96886.640000000014</v>
      </c>
      <c r="I23" s="7">
        <f t="shared" si="2"/>
        <v>105601.34000000003</v>
      </c>
      <c r="J23" s="7">
        <f>J12+J13+J14+J15+J16+J17+J19+J20+J21+J18</f>
        <v>60258.76</v>
      </c>
      <c r="K23" s="7">
        <f t="shared" ref="K23" si="36">K12+K13+K14+K15+K16+K17+K19+K20+K21+K18</f>
        <v>65678.880000000005</v>
      </c>
      <c r="L23" s="7">
        <f t="shared" ref="L23:M23" si="37">L12+L13+L14+L15+L16+L17+L19+L20+L21+L18</f>
        <v>60258.76</v>
      </c>
      <c r="M23" s="7">
        <f t="shared" si="37"/>
        <v>65678.880000000005</v>
      </c>
      <c r="N23" s="7">
        <f t="shared" si="4"/>
        <v>120517.52</v>
      </c>
      <c r="O23" s="7">
        <f t="shared" si="5"/>
        <v>131357.76000000001</v>
      </c>
    </row>
    <row r="24" spans="1:15" x14ac:dyDescent="0.25">
      <c r="A24" s="15"/>
      <c r="B24" s="16" t="s">
        <v>16</v>
      </c>
      <c r="C24" s="13" t="s">
        <v>8</v>
      </c>
      <c r="D24" s="7">
        <f t="shared" ref="D24:G24" si="38">ROUND(D23*12,2)</f>
        <v>581319.84</v>
      </c>
      <c r="E24" s="7">
        <f t="shared" si="38"/>
        <v>633608.04</v>
      </c>
      <c r="F24" s="7">
        <f t="shared" si="38"/>
        <v>581319.84</v>
      </c>
      <c r="G24" s="7">
        <f t="shared" si="38"/>
        <v>633608.04</v>
      </c>
      <c r="H24" s="7">
        <f t="shared" si="1"/>
        <v>1162639.68</v>
      </c>
      <c r="I24" s="7">
        <f t="shared" si="2"/>
        <v>1267216.08</v>
      </c>
      <c r="J24" s="7">
        <f t="shared" ref="J24:M24" si="39">ROUND(J23*12,2)</f>
        <v>723105.12</v>
      </c>
      <c r="K24" s="7">
        <f t="shared" si="39"/>
        <v>788146.56</v>
      </c>
      <c r="L24" s="7">
        <f t="shared" si="39"/>
        <v>723105.12</v>
      </c>
      <c r="M24" s="7">
        <f t="shared" si="39"/>
        <v>788146.56</v>
      </c>
      <c r="N24" s="7">
        <f t="shared" si="4"/>
        <v>1446210.24</v>
      </c>
      <c r="O24" s="7">
        <f t="shared" si="5"/>
        <v>1576293.12</v>
      </c>
    </row>
    <row r="25" spans="1:15" ht="47.25" x14ac:dyDescent="0.25">
      <c r="A25" s="15"/>
      <c r="B25" s="24" t="s">
        <v>42</v>
      </c>
      <c r="C25" s="25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</row>
    <row r="26" spans="1:15" ht="30" x14ac:dyDescent="0.25">
      <c r="A26" s="22">
        <v>1</v>
      </c>
      <c r="B26" s="23" t="s">
        <v>41</v>
      </c>
      <c r="C26" s="2" t="s">
        <v>22</v>
      </c>
      <c r="D26" s="7">
        <v>3.33</v>
      </c>
      <c r="E26" s="7">
        <v>3.33</v>
      </c>
      <c r="F26" s="7"/>
      <c r="G26" s="7"/>
      <c r="H26" s="7">
        <f>D26+F26</f>
        <v>3.33</v>
      </c>
      <c r="I26" s="7">
        <f>E26+G26</f>
        <v>3.33</v>
      </c>
      <c r="J26" s="7">
        <v>3.33</v>
      </c>
      <c r="K26" s="7">
        <v>3.33</v>
      </c>
      <c r="L26" s="7"/>
      <c r="M26" s="7"/>
      <c r="N26" s="7">
        <f>J26+L26</f>
        <v>3.33</v>
      </c>
      <c r="O26" s="7">
        <f>K26+M26</f>
        <v>3.33</v>
      </c>
    </row>
    <row r="27" spans="1:15" ht="45" x14ac:dyDescent="0.25">
      <c r="A27" s="20">
        <v>2</v>
      </c>
      <c r="B27" s="14" t="s">
        <v>5</v>
      </c>
      <c r="C27" s="20" t="s">
        <v>4</v>
      </c>
      <c r="D27" s="7">
        <f>ROUND(D26/18,2)</f>
        <v>0.19</v>
      </c>
      <c r="E27" s="7">
        <f t="shared" ref="E27:G27" si="40">ROUND(E26/18,2)</f>
        <v>0.19</v>
      </c>
      <c r="F27" s="7">
        <f>ROUND(F26/18,2)</f>
        <v>0</v>
      </c>
      <c r="G27" s="7">
        <f t="shared" si="40"/>
        <v>0</v>
      </c>
      <c r="H27" s="7">
        <f t="shared" ref="H27:H34" si="41">D27+F27</f>
        <v>0.19</v>
      </c>
      <c r="I27" s="7">
        <f t="shared" ref="I27:I34" si="42">E27+G27</f>
        <v>0.19</v>
      </c>
      <c r="J27" s="7">
        <f>ROUND(J26/18,2)</f>
        <v>0.19</v>
      </c>
      <c r="K27" s="7">
        <f t="shared" ref="K27" si="43">ROUND(K26/18,2)</f>
        <v>0.19</v>
      </c>
      <c r="L27" s="7">
        <f>ROUND(L26/18,2)</f>
        <v>0</v>
      </c>
      <c r="M27" s="7">
        <f t="shared" ref="M27" si="44">ROUND(M26/18,2)</f>
        <v>0</v>
      </c>
      <c r="N27" s="7">
        <f t="shared" ref="N27:N36" si="45">J27+L27</f>
        <v>0.19</v>
      </c>
      <c r="O27" s="7">
        <f t="shared" ref="O27:O36" si="46">K27+M27</f>
        <v>0.19</v>
      </c>
    </row>
    <row r="28" spans="1:15" ht="45" x14ac:dyDescent="0.25">
      <c r="A28" s="20">
        <v>3</v>
      </c>
      <c r="B28" s="14" t="s">
        <v>30</v>
      </c>
      <c r="C28" s="20" t="s">
        <v>8</v>
      </c>
      <c r="D28" s="7">
        <f>ROUND(8992*D27*1.0075,2)</f>
        <v>1721.29</v>
      </c>
      <c r="E28" s="7">
        <f t="shared" ref="E28:G28" si="47">ROUND(8992*E27*1.0075,2)</f>
        <v>1721.29</v>
      </c>
      <c r="F28" s="7">
        <f t="shared" si="47"/>
        <v>0</v>
      </c>
      <c r="G28" s="7">
        <f t="shared" si="47"/>
        <v>0</v>
      </c>
      <c r="H28" s="7">
        <f t="shared" si="41"/>
        <v>1721.29</v>
      </c>
      <c r="I28" s="7">
        <f t="shared" si="42"/>
        <v>1721.29</v>
      </c>
      <c r="J28" s="7">
        <f>ROUND(8992*J27*1.0075,2)</f>
        <v>1721.29</v>
      </c>
      <c r="K28" s="7">
        <f t="shared" ref="K28:M28" si="48">ROUND(8992*K27*1.0075,2)</f>
        <v>1721.29</v>
      </c>
      <c r="L28" s="7">
        <f t="shared" si="48"/>
        <v>0</v>
      </c>
      <c r="M28" s="7">
        <f t="shared" si="48"/>
        <v>0</v>
      </c>
      <c r="N28" s="7">
        <f t="shared" si="45"/>
        <v>1721.29</v>
      </c>
      <c r="O28" s="7">
        <f t="shared" si="46"/>
        <v>1721.29</v>
      </c>
    </row>
    <row r="29" spans="1:15" ht="60" x14ac:dyDescent="0.25">
      <c r="A29" s="20">
        <v>4</v>
      </c>
      <c r="B29" s="14" t="s">
        <v>38</v>
      </c>
      <c r="C29" s="20" t="s">
        <v>8</v>
      </c>
      <c r="D29" s="7">
        <f>ROUND(D28*0.3,2)</f>
        <v>516.39</v>
      </c>
      <c r="E29" s="7">
        <f t="shared" ref="E29:G29" si="49">ROUND(E28*0.3,2)</f>
        <v>516.39</v>
      </c>
      <c r="F29" s="7">
        <f>ROUND(F28*0.3,2)</f>
        <v>0</v>
      </c>
      <c r="G29" s="7">
        <f t="shared" si="49"/>
        <v>0</v>
      </c>
      <c r="H29" s="7">
        <f t="shared" si="41"/>
        <v>516.39</v>
      </c>
      <c r="I29" s="7">
        <f t="shared" si="42"/>
        <v>516.39</v>
      </c>
      <c r="J29" s="7">
        <f>ROUND(J28*0.3,2)</f>
        <v>516.39</v>
      </c>
      <c r="K29" s="7">
        <f t="shared" ref="K29" si="50">ROUND(K28*0.3,2)</f>
        <v>516.39</v>
      </c>
      <c r="L29" s="7">
        <f>ROUND(L28*0.3,2)</f>
        <v>0</v>
      </c>
      <c r="M29" s="7">
        <f t="shared" ref="M29" si="51">ROUND(M28*0.3,2)</f>
        <v>0</v>
      </c>
      <c r="N29" s="7">
        <f t="shared" si="45"/>
        <v>516.39</v>
      </c>
      <c r="O29" s="7">
        <f t="shared" si="46"/>
        <v>516.39</v>
      </c>
    </row>
    <row r="30" spans="1:15" ht="75" x14ac:dyDescent="0.25">
      <c r="A30" s="20">
        <v>5</v>
      </c>
      <c r="B30" s="14" t="s">
        <v>40</v>
      </c>
      <c r="C30" s="20" t="s">
        <v>8</v>
      </c>
      <c r="D30" s="7">
        <f>ROUND((D28+D29)*0.3,2)</f>
        <v>671.3</v>
      </c>
      <c r="E30" s="7">
        <f t="shared" ref="E30:G30" si="52">ROUND((E28+E29)*0.3,2)</f>
        <v>671.3</v>
      </c>
      <c r="F30" s="7">
        <f>ROUND((F28+F29)*0.3,2)</f>
        <v>0</v>
      </c>
      <c r="G30" s="7">
        <f t="shared" si="52"/>
        <v>0</v>
      </c>
      <c r="H30" s="7">
        <f t="shared" si="41"/>
        <v>671.3</v>
      </c>
      <c r="I30" s="7">
        <f t="shared" si="42"/>
        <v>671.3</v>
      </c>
      <c r="J30" s="7">
        <f>ROUND((J28+J29)*0.3,2)</f>
        <v>671.3</v>
      </c>
      <c r="K30" s="7">
        <f t="shared" ref="K30" si="53">ROUND((K28+K29)*0.3,2)</f>
        <v>671.3</v>
      </c>
      <c r="L30" s="7">
        <f>ROUND((L28+L29)*0.3,2)</f>
        <v>0</v>
      </c>
      <c r="M30" s="7">
        <f t="shared" ref="M30" si="54">ROUND((M28+M29)*0.3,2)</f>
        <v>0</v>
      </c>
      <c r="N30" s="7">
        <f t="shared" si="45"/>
        <v>671.3</v>
      </c>
      <c r="O30" s="7">
        <f t="shared" si="46"/>
        <v>671.3</v>
      </c>
    </row>
    <row r="31" spans="1:15" ht="45" x14ac:dyDescent="0.25">
      <c r="A31" s="20">
        <v>6</v>
      </c>
      <c r="B31" s="14" t="s">
        <v>11</v>
      </c>
      <c r="C31" s="20" t="s">
        <v>8</v>
      </c>
      <c r="D31" s="7">
        <f>ROUND((D28+D29)*0.2,2)</f>
        <v>447.54</v>
      </c>
      <c r="E31" s="7">
        <f t="shared" ref="E31:G31" si="55">ROUND((E28+E29)*0.2,2)</f>
        <v>447.54</v>
      </c>
      <c r="F31" s="7">
        <f>ROUND((F28+F29)*0.2,2)</f>
        <v>0</v>
      </c>
      <c r="G31" s="7">
        <f t="shared" si="55"/>
        <v>0</v>
      </c>
      <c r="H31" s="7">
        <f t="shared" si="41"/>
        <v>447.54</v>
      </c>
      <c r="I31" s="7">
        <f t="shared" si="42"/>
        <v>447.54</v>
      </c>
      <c r="J31" s="7">
        <f>ROUND((J28+J29)*0.2,2)</f>
        <v>447.54</v>
      </c>
      <c r="K31" s="7">
        <f t="shared" ref="K31" si="56">ROUND((K28+K29)*0.2,2)</f>
        <v>447.54</v>
      </c>
      <c r="L31" s="7">
        <f>ROUND((L28+L29)*0.2,2)</f>
        <v>0</v>
      </c>
      <c r="M31" s="7">
        <f t="shared" ref="M31" si="57">ROUND((M28+M29)*0.2,2)</f>
        <v>0</v>
      </c>
      <c r="N31" s="7">
        <f t="shared" si="45"/>
        <v>447.54</v>
      </c>
      <c r="O31" s="7">
        <f t="shared" si="46"/>
        <v>447.54</v>
      </c>
    </row>
    <row r="32" spans="1:15" ht="60" x14ac:dyDescent="0.25">
      <c r="A32" s="20">
        <v>7</v>
      </c>
      <c r="B32" s="14" t="s">
        <v>43</v>
      </c>
      <c r="C32" s="20" t="s">
        <v>8</v>
      </c>
      <c r="D32" s="7">
        <f>ROUND(D28*0.05,2)</f>
        <v>86.06</v>
      </c>
      <c r="E32" s="7">
        <f t="shared" ref="E32:G32" si="58">ROUND(E28*0.05,2)</f>
        <v>86.06</v>
      </c>
      <c r="F32" s="7">
        <f>ROUND(F28*0.05,2)</f>
        <v>0</v>
      </c>
      <c r="G32" s="7">
        <f t="shared" si="58"/>
        <v>0</v>
      </c>
      <c r="H32" s="7">
        <f t="shared" si="41"/>
        <v>86.06</v>
      </c>
      <c r="I32" s="7">
        <f t="shared" si="42"/>
        <v>86.06</v>
      </c>
      <c r="J32" s="7">
        <f>ROUND(J28*0.05,2)</f>
        <v>86.06</v>
      </c>
      <c r="K32" s="7">
        <f t="shared" ref="K32" si="59">ROUND(K28*0.05,2)</f>
        <v>86.06</v>
      </c>
      <c r="L32" s="7">
        <f>ROUND(L28*0.05,2)</f>
        <v>0</v>
      </c>
      <c r="M32" s="7">
        <f t="shared" ref="M32" si="60">ROUND(M28*0.05,2)</f>
        <v>0</v>
      </c>
      <c r="N32" s="7">
        <f t="shared" si="45"/>
        <v>86.06</v>
      </c>
      <c r="O32" s="7">
        <f t="shared" si="46"/>
        <v>86.06</v>
      </c>
    </row>
    <row r="33" spans="1:15" ht="45" x14ac:dyDescent="0.25">
      <c r="A33" s="20"/>
      <c r="B33" s="14" t="s">
        <v>44</v>
      </c>
      <c r="C33" s="20" t="s">
        <v>8</v>
      </c>
      <c r="D33" s="7">
        <f>ROUND(D28*0.05,2)</f>
        <v>86.06</v>
      </c>
      <c r="E33" s="7">
        <f t="shared" ref="E33:G33" si="61">ROUND(E28*0.05,2)</f>
        <v>86.06</v>
      </c>
      <c r="F33" s="7">
        <f>ROUND(F28*0.05,2)</f>
        <v>0</v>
      </c>
      <c r="G33" s="7">
        <f t="shared" si="61"/>
        <v>0</v>
      </c>
      <c r="H33" s="7">
        <f t="shared" si="41"/>
        <v>86.06</v>
      </c>
      <c r="I33" s="7">
        <f t="shared" si="42"/>
        <v>86.06</v>
      </c>
      <c r="J33" s="7">
        <f>ROUND(J28*0.05,2)</f>
        <v>86.06</v>
      </c>
      <c r="K33" s="7">
        <f t="shared" ref="K33" si="62">ROUND(K28*0.05,2)</f>
        <v>86.06</v>
      </c>
      <c r="L33" s="7">
        <f>ROUND(L28*0.05,2)</f>
        <v>0</v>
      </c>
      <c r="M33" s="7">
        <f t="shared" ref="M33" si="63">ROUND(M28*0.05,2)</f>
        <v>0</v>
      </c>
      <c r="N33" s="7">
        <f t="shared" si="45"/>
        <v>86.06</v>
      </c>
      <c r="O33" s="7">
        <f t="shared" si="46"/>
        <v>86.06</v>
      </c>
    </row>
    <row r="34" spans="1:15" x14ac:dyDescent="0.25">
      <c r="A34" s="20">
        <v>8</v>
      </c>
      <c r="B34" s="15" t="s">
        <v>12</v>
      </c>
      <c r="C34" s="20" t="s">
        <v>8</v>
      </c>
      <c r="D34" s="7">
        <f>ROUND((D28+D29+D30+D31+D32+D33)*0.05,2)</f>
        <v>176.43</v>
      </c>
      <c r="E34" s="7">
        <f t="shared" ref="E34:G34" si="64">ROUND((E28+E29+E30+E31+E32+E33)*0.05,2)</f>
        <v>176.43</v>
      </c>
      <c r="F34" s="7">
        <f>ROUND((F28+F29+F30+F31+F32+F33)*0.05,2)</f>
        <v>0</v>
      </c>
      <c r="G34" s="7">
        <f t="shared" si="64"/>
        <v>0</v>
      </c>
      <c r="H34" s="7">
        <f t="shared" si="41"/>
        <v>176.43</v>
      </c>
      <c r="I34" s="7">
        <f t="shared" si="42"/>
        <v>176.43</v>
      </c>
      <c r="J34" s="7">
        <f>ROUND((J28+J29+J30+J31+J32+J33)*0.05,2)</f>
        <v>176.43</v>
      </c>
      <c r="K34" s="7">
        <f t="shared" ref="K34" si="65">ROUND((K28+K29+K30+K31+K32+K33)*0.05,2)</f>
        <v>176.43</v>
      </c>
      <c r="L34" s="7">
        <f>ROUND((L28+L29+L30+L31+L32+L33)*0.05,2)</f>
        <v>0</v>
      </c>
      <c r="M34" s="7">
        <f t="shared" ref="M34" si="66">ROUND((M28+M29+M30+M31+M32+M33)*0.05,2)</f>
        <v>0</v>
      </c>
      <c r="N34" s="7">
        <f t="shared" si="45"/>
        <v>176.43</v>
      </c>
      <c r="O34" s="7">
        <f t="shared" si="46"/>
        <v>176.43</v>
      </c>
    </row>
    <row r="35" spans="1:15" x14ac:dyDescent="0.25">
      <c r="A35" s="20">
        <v>9</v>
      </c>
      <c r="B35" s="15" t="s">
        <v>13</v>
      </c>
      <c r="C35" s="20" t="s">
        <v>8</v>
      </c>
      <c r="D35" s="20">
        <f>ROUND((D28+D29+D30+D31+D32+D33)*0.01,2)</f>
        <v>35.29</v>
      </c>
      <c r="E35" s="20">
        <f t="shared" ref="E35:G35" si="67">ROUND((E28+E29+E30+E31+E32+E33)*0.01,2)</f>
        <v>35.29</v>
      </c>
      <c r="F35" s="20">
        <f>ROUND((F28+F29+F30+F31+F32+F33)*0.01,2)</f>
        <v>0</v>
      </c>
      <c r="G35" s="20">
        <f t="shared" si="67"/>
        <v>0</v>
      </c>
      <c r="H35" s="7">
        <f t="shared" ref="H35:H36" si="68">D35+F35</f>
        <v>35.29</v>
      </c>
      <c r="I35" s="7">
        <f t="shared" ref="I35:I36" si="69">E35+G35</f>
        <v>35.29</v>
      </c>
      <c r="J35" s="20">
        <f>ROUND((J28+J29+J30+J31+J32+J33)*0.01,2)</f>
        <v>35.29</v>
      </c>
      <c r="K35" s="20">
        <f t="shared" ref="K35" si="70">ROUND((K28+K29+K30+K31+K32+K33)*0.01,2)</f>
        <v>35.29</v>
      </c>
      <c r="L35" s="20">
        <f>ROUND((L28+L29+L30+L31+L32+L33)*0.01,2)</f>
        <v>0</v>
      </c>
      <c r="M35" s="20">
        <f t="shared" ref="M35" si="71">ROUND((M28+M29+M30+M31+M32+M33)*0.01,2)</f>
        <v>0</v>
      </c>
      <c r="N35" s="7">
        <f t="shared" si="45"/>
        <v>35.29</v>
      </c>
      <c r="O35" s="7">
        <f t="shared" si="46"/>
        <v>35.29</v>
      </c>
    </row>
    <row r="36" spans="1:15" ht="45" x14ac:dyDescent="0.25">
      <c r="A36" s="20">
        <v>10</v>
      </c>
      <c r="B36" s="14" t="s">
        <v>17</v>
      </c>
      <c r="C36" s="20" t="s">
        <v>8</v>
      </c>
      <c r="D36" s="6">
        <f>ROUND((D28+D29+D30+D31+D32+D33+D34+D35)*0.302,2)</f>
        <v>1129.5899999999999</v>
      </c>
      <c r="E36" s="6">
        <f t="shared" ref="E36:G36" si="72">ROUND((E28+E29+E30+E31+E32+E33+E34+E35)*0.302,2)</f>
        <v>1129.5899999999999</v>
      </c>
      <c r="F36" s="6">
        <f>ROUND((F28+F29+F30+F31+F32+F33+F34+F35)*0.302,2)</f>
        <v>0</v>
      </c>
      <c r="G36" s="6">
        <f t="shared" si="72"/>
        <v>0</v>
      </c>
      <c r="H36" s="7">
        <f t="shared" si="68"/>
        <v>1129.5899999999999</v>
      </c>
      <c r="I36" s="7">
        <f t="shared" si="69"/>
        <v>1129.5899999999999</v>
      </c>
      <c r="J36" s="6">
        <f>ROUND((J28+J29+J30+J31+J32+J33+J34+J35)*0.302,2)</f>
        <v>1129.5899999999999</v>
      </c>
      <c r="K36" s="6">
        <f t="shared" ref="K36" si="73">ROUND((K28+K29+K30+K31+K32+K33+K34+K35)*0.302,2)</f>
        <v>1129.5899999999999</v>
      </c>
      <c r="L36" s="6">
        <f>ROUND((L28+L29+L30+L31+L32+L33+L34+L35)*0.302,2)</f>
        <v>0</v>
      </c>
      <c r="M36" s="6">
        <f t="shared" ref="M36" si="74">ROUND((M28+M29+M30+M31+M32+M33+M34+M35)*0.302,2)</f>
        <v>0</v>
      </c>
      <c r="N36" s="7">
        <f t="shared" si="45"/>
        <v>1129.5899999999999</v>
      </c>
      <c r="O36" s="7">
        <f t="shared" si="46"/>
        <v>1129.5899999999999</v>
      </c>
    </row>
    <row r="37" spans="1:15" ht="60" x14ac:dyDescent="0.25">
      <c r="A37" s="15"/>
      <c r="B37" s="14" t="s">
        <v>45</v>
      </c>
      <c r="C37" s="20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</row>
    <row r="38" spans="1:15" x14ac:dyDescent="0.25">
      <c r="A38" s="15"/>
      <c r="B38" s="16" t="s">
        <v>15</v>
      </c>
      <c r="C38" s="20" t="s">
        <v>8</v>
      </c>
      <c r="D38" s="7">
        <f>D28+D29+D30+D31+D32+D33+D34+D35+D36</f>
        <v>4869.9499999999989</v>
      </c>
      <c r="E38" s="7">
        <f t="shared" ref="E38:G38" si="75">E28+E29+E30+E31+E32+E33+E34+E35+E36</f>
        <v>4869.9499999999989</v>
      </c>
      <c r="F38" s="7">
        <f>F28+F29+F30+F31+F32+F33+F34+F35+F36</f>
        <v>0</v>
      </c>
      <c r="G38" s="7">
        <f t="shared" si="75"/>
        <v>0</v>
      </c>
      <c r="H38" s="7">
        <f>H28+H29+H30+H31+H32+H33+H34+H35+H36</f>
        <v>4869.9499999999989</v>
      </c>
      <c r="I38" s="7">
        <f t="shared" ref="I38" si="76">I28+I29+I30+I31+I32+I33+I34+I35+I36</f>
        <v>4869.9499999999989</v>
      </c>
      <c r="J38" s="7">
        <f>J28+J29+J30+J31+J32+J33+J34+J35+J36</f>
        <v>4869.9499999999989</v>
      </c>
      <c r="K38" s="7">
        <f t="shared" ref="K38" si="77">K28+K29+K30+K31+K32+K33+K34+K35+K36</f>
        <v>4869.9499999999989</v>
      </c>
      <c r="L38" s="7">
        <f>L28+L29+L30+L31+L32+L33+L34+L35+L36</f>
        <v>0</v>
      </c>
      <c r="M38" s="7">
        <f t="shared" ref="M38" si="78">M28+M29+M30+M31+M32+M33+M34+M35+M36</f>
        <v>0</v>
      </c>
      <c r="N38" s="7">
        <f>N28+N29+N30+N31+N32+N33+N34+N35+N36</f>
        <v>4869.9499999999989</v>
      </c>
      <c r="O38" s="7">
        <f t="shared" ref="O38" si="79">O28+O29+O30+O31+O32+O33+O34+O35+O36</f>
        <v>4869.9499999999989</v>
      </c>
    </row>
    <row r="39" spans="1:15" x14ac:dyDescent="0.25">
      <c r="A39" s="15"/>
      <c r="B39" s="16" t="s">
        <v>16</v>
      </c>
      <c r="C39" s="20" t="s">
        <v>8</v>
      </c>
      <c r="D39" s="7">
        <f>ROUND(D38*12,2)</f>
        <v>58439.4</v>
      </c>
      <c r="E39" s="7">
        <f t="shared" ref="E39:G39" si="80">ROUND(E38*12,2)</f>
        <v>58439.4</v>
      </c>
      <c r="F39" s="7">
        <f>ROUND(F38*12,2)</f>
        <v>0</v>
      </c>
      <c r="G39" s="7">
        <f t="shared" si="80"/>
        <v>0</v>
      </c>
      <c r="H39" s="7">
        <f t="shared" ref="H39:I39" si="81">ROUND(H38*12,2)</f>
        <v>58439.4</v>
      </c>
      <c r="I39" s="7">
        <f t="shared" si="81"/>
        <v>58439.4</v>
      </c>
      <c r="J39" s="7">
        <f>ROUND(J38*12,2)</f>
        <v>58439.4</v>
      </c>
      <c r="K39" s="7">
        <f t="shared" ref="K39" si="82">ROUND(K38*12,2)</f>
        <v>58439.4</v>
      </c>
      <c r="L39" s="7">
        <f>ROUND(L38*12,2)</f>
        <v>0</v>
      </c>
      <c r="M39" s="7">
        <f t="shared" ref="M39:O39" si="83">ROUND(M38*12,2)</f>
        <v>0</v>
      </c>
      <c r="N39" s="7">
        <f t="shared" si="83"/>
        <v>58439.4</v>
      </c>
      <c r="O39" s="7">
        <f t="shared" si="83"/>
        <v>58439.4</v>
      </c>
    </row>
    <row r="40" spans="1:15" ht="19.5" customHeight="1" x14ac:dyDescent="0.25">
      <c r="A40" s="15"/>
      <c r="B40" s="39" t="s">
        <v>18</v>
      </c>
      <c r="C40" s="40"/>
      <c r="D40" s="15"/>
      <c r="E40" s="15"/>
      <c r="F40" s="15"/>
      <c r="G40" s="15"/>
      <c r="H40" s="17"/>
      <c r="I40" s="17"/>
      <c r="J40" s="15"/>
      <c r="K40" s="15"/>
      <c r="L40" s="15"/>
      <c r="M40" s="15"/>
      <c r="N40" s="17"/>
      <c r="O40" s="17"/>
    </row>
    <row r="41" spans="1:15" x14ac:dyDescent="0.25">
      <c r="A41" s="15"/>
      <c r="B41" s="14" t="s">
        <v>46</v>
      </c>
      <c r="C41" s="13" t="s">
        <v>8</v>
      </c>
      <c r="D41" s="7">
        <f>ROUND(D24*0.02,2)</f>
        <v>11626.4</v>
      </c>
      <c r="E41" s="7">
        <f t="shared" ref="E41:G41" si="84">ROUND(E24*0.02,2)</f>
        <v>12672.16</v>
      </c>
      <c r="F41" s="7">
        <f t="shared" si="84"/>
        <v>11626.4</v>
      </c>
      <c r="G41" s="7">
        <f t="shared" si="84"/>
        <v>12672.16</v>
      </c>
      <c r="H41" s="7">
        <f t="shared" ref="H41" si="85">D41+F41</f>
        <v>23252.799999999999</v>
      </c>
      <c r="I41" s="7">
        <f t="shared" ref="I41" si="86">E41+G41</f>
        <v>25344.32</v>
      </c>
      <c r="J41" s="7">
        <f>ROUND(J24*0.02,2)</f>
        <v>14462.1</v>
      </c>
      <c r="K41" s="7">
        <f t="shared" ref="K41:M41" si="87">ROUND(K24*0.02,2)</f>
        <v>15762.93</v>
      </c>
      <c r="L41" s="7">
        <f t="shared" si="87"/>
        <v>14462.1</v>
      </c>
      <c r="M41" s="7">
        <f t="shared" si="87"/>
        <v>15762.93</v>
      </c>
      <c r="N41" s="7">
        <f t="shared" ref="N41" si="88">J41+L41</f>
        <v>28924.2</v>
      </c>
      <c r="O41" s="7">
        <f t="shared" ref="O41" si="89">K41+M41</f>
        <v>31525.86</v>
      </c>
    </row>
    <row r="42" spans="1:15" ht="66" customHeight="1" x14ac:dyDescent="0.25">
      <c r="A42" s="15"/>
      <c r="B42" s="32" t="s">
        <v>20</v>
      </c>
      <c r="C42" s="33"/>
      <c r="D42" s="7"/>
      <c r="E42" s="7"/>
      <c r="F42" s="7"/>
      <c r="G42" s="7"/>
      <c r="H42" s="7"/>
      <c r="I42" s="7"/>
      <c r="J42" s="15"/>
      <c r="K42" s="15"/>
      <c r="L42" s="15"/>
      <c r="M42" s="15"/>
      <c r="N42" s="17"/>
      <c r="O42" s="17"/>
    </row>
    <row r="43" spans="1:15" ht="45" customHeight="1" x14ac:dyDescent="0.25">
      <c r="A43" s="15"/>
      <c r="B43" s="14" t="s">
        <v>47</v>
      </c>
      <c r="C43" s="13" t="s">
        <v>8</v>
      </c>
      <c r="D43" s="7">
        <f>ROUND(0.012*D24,2)</f>
        <v>6975.84</v>
      </c>
      <c r="E43" s="7">
        <f t="shared" ref="E43:G43" si="90">ROUND(0.012*E24,2)</f>
        <v>7603.3</v>
      </c>
      <c r="F43" s="7">
        <f t="shared" si="90"/>
        <v>6975.84</v>
      </c>
      <c r="G43" s="7">
        <f t="shared" si="90"/>
        <v>7603.3</v>
      </c>
      <c r="H43" s="7">
        <f t="shared" ref="H43" si="91">D43+F43</f>
        <v>13951.68</v>
      </c>
      <c r="I43" s="7">
        <f t="shared" ref="I43" si="92">E43+G43</f>
        <v>15206.6</v>
      </c>
      <c r="J43" s="7">
        <f>ROUND(0.012*J24,2)</f>
        <v>8677.26</v>
      </c>
      <c r="K43" s="7">
        <f t="shared" ref="K43:M43" si="93">ROUND(0.012*K24,2)</f>
        <v>9457.76</v>
      </c>
      <c r="L43" s="7">
        <f t="shared" si="93"/>
        <v>8677.26</v>
      </c>
      <c r="M43" s="7">
        <f t="shared" si="93"/>
        <v>9457.76</v>
      </c>
      <c r="N43" s="7">
        <f t="shared" ref="N43" si="94">J43+L43</f>
        <v>17354.52</v>
      </c>
      <c r="O43" s="7">
        <f t="shared" ref="O43" si="95">K43+M43</f>
        <v>18915.52</v>
      </c>
    </row>
    <row r="44" spans="1:15" ht="66.75" customHeight="1" x14ac:dyDescent="0.25">
      <c r="A44" s="15"/>
      <c r="B44" s="32" t="s">
        <v>19</v>
      </c>
      <c r="C44" s="33"/>
      <c r="D44" s="15"/>
      <c r="E44" s="15"/>
      <c r="F44" s="15"/>
      <c r="G44" s="15"/>
      <c r="H44" s="17"/>
      <c r="I44" s="17"/>
      <c r="J44" s="15"/>
      <c r="K44" s="15"/>
      <c r="L44" s="15"/>
      <c r="M44" s="15"/>
      <c r="N44" s="17"/>
      <c r="O44" s="17"/>
    </row>
    <row r="45" spans="1:15" x14ac:dyDescent="0.25">
      <c r="A45" s="15"/>
      <c r="B45" s="14" t="s">
        <v>48</v>
      </c>
      <c r="C45" s="13" t="s">
        <v>8</v>
      </c>
      <c r="D45" s="7">
        <f>ROUND(0.031*D24,2)</f>
        <v>18020.919999999998</v>
      </c>
      <c r="E45" s="7">
        <f t="shared" ref="E45:G45" si="96">ROUND(0.031*E24,2)</f>
        <v>19641.849999999999</v>
      </c>
      <c r="F45" s="7">
        <f t="shared" si="96"/>
        <v>18020.919999999998</v>
      </c>
      <c r="G45" s="7">
        <f t="shared" si="96"/>
        <v>19641.849999999999</v>
      </c>
      <c r="H45" s="7">
        <f t="shared" ref="H45" si="97">D45+F45</f>
        <v>36041.839999999997</v>
      </c>
      <c r="I45" s="7">
        <f t="shared" ref="I45" si="98">E45+G45</f>
        <v>39283.699999999997</v>
      </c>
      <c r="J45" s="7">
        <f t="shared" ref="J45:M45" si="99">ROUND(0.031*J24,2)</f>
        <v>22416.26</v>
      </c>
      <c r="K45" s="7">
        <f t="shared" si="99"/>
        <v>24432.54</v>
      </c>
      <c r="L45" s="7">
        <f t="shared" si="99"/>
        <v>22416.26</v>
      </c>
      <c r="M45" s="7">
        <f t="shared" si="99"/>
        <v>24432.54</v>
      </c>
      <c r="N45" s="7">
        <f t="shared" ref="N45" si="100">J45+L45</f>
        <v>44832.52</v>
      </c>
      <c r="O45" s="7">
        <f t="shared" ref="O45" si="101">K45+M45</f>
        <v>48865.08</v>
      </c>
    </row>
    <row r="46" spans="1:15" ht="68.25" customHeight="1" x14ac:dyDescent="0.25">
      <c r="A46" s="15"/>
      <c r="B46" s="32" t="s">
        <v>21</v>
      </c>
      <c r="C46" s="33"/>
      <c r="D46" s="15"/>
      <c r="E46" s="15"/>
      <c r="F46" s="15"/>
      <c r="G46" s="15"/>
      <c r="H46" s="17"/>
      <c r="I46" s="17"/>
      <c r="J46" s="15"/>
      <c r="K46" s="15"/>
      <c r="L46" s="15"/>
      <c r="M46" s="15"/>
      <c r="N46" s="17"/>
      <c r="O46" s="17"/>
    </row>
    <row r="47" spans="1:15" x14ac:dyDescent="0.25">
      <c r="A47" s="15"/>
      <c r="B47" s="15"/>
      <c r="C47" s="13" t="s">
        <v>8</v>
      </c>
      <c r="D47" s="7">
        <f>D24+D41+D43+D45+D39</f>
        <v>676382.4</v>
      </c>
      <c r="E47" s="7">
        <f t="shared" ref="E47:G47" si="102">E24+E41+E43+E45+E39</f>
        <v>731964.75000000012</v>
      </c>
      <c r="F47" s="7">
        <f t="shared" si="102"/>
        <v>617943</v>
      </c>
      <c r="G47" s="7">
        <f t="shared" si="102"/>
        <v>673525.35000000009</v>
      </c>
      <c r="H47" s="7">
        <f t="shared" ref="H47" si="103">D47+F47</f>
        <v>1294325.3999999999</v>
      </c>
      <c r="I47" s="7">
        <f t="shared" ref="I47" si="104">E47+G47</f>
        <v>1405490.1</v>
      </c>
      <c r="J47" s="7">
        <f t="shared" ref="J47:M47" si="105">J24+J41+J43+J45+J39</f>
        <v>827100.14</v>
      </c>
      <c r="K47" s="7">
        <f t="shared" si="105"/>
        <v>896239.19000000018</v>
      </c>
      <c r="L47" s="7">
        <f t="shared" si="105"/>
        <v>768660.74</v>
      </c>
      <c r="M47" s="7">
        <f t="shared" si="105"/>
        <v>837799.79000000015</v>
      </c>
      <c r="N47" s="7">
        <f t="shared" ref="N47" si="106">J47+L47</f>
        <v>1595760.88</v>
      </c>
      <c r="O47" s="7">
        <f t="shared" ref="O47" si="107">K47+M47</f>
        <v>1734038.9800000004</v>
      </c>
    </row>
    <row r="48" spans="1:15" ht="30.75" customHeight="1" x14ac:dyDescent="0.25">
      <c r="A48" s="15"/>
      <c r="B48" s="32" t="s">
        <v>33</v>
      </c>
      <c r="C48" s="33"/>
      <c r="D48" s="4">
        <v>25</v>
      </c>
      <c r="E48" s="4">
        <v>25</v>
      </c>
      <c r="F48" s="4">
        <v>25</v>
      </c>
      <c r="G48" s="4">
        <v>25</v>
      </c>
      <c r="H48" s="4">
        <v>25</v>
      </c>
      <c r="I48" s="4">
        <v>25</v>
      </c>
      <c r="J48" s="4">
        <v>25</v>
      </c>
      <c r="K48" s="4">
        <v>25</v>
      </c>
      <c r="L48" s="4">
        <v>25</v>
      </c>
      <c r="M48" s="4">
        <v>25</v>
      </c>
      <c r="N48" s="4">
        <v>25</v>
      </c>
      <c r="O48" s="4">
        <v>25</v>
      </c>
    </row>
    <row r="49" spans="1:16" ht="33" customHeight="1" x14ac:dyDescent="0.25">
      <c r="A49" s="15"/>
      <c r="B49" s="32" t="s">
        <v>34</v>
      </c>
      <c r="C49" s="33"/>
      <c r="D49" s="4">
        <f>ROUND(D47/25,0)</f>
        <v>27055</v>
      </c>
      <c r="E49" s="4">
        <f t="shared" ref="E49:G49" si="108">ROUND(E47/25,0)</f>
        <v>29279</v>
      </c>
      <c r="F49" s="4">
        <f t="shared" si="108"/>
        <v>24718</v>
      </c>
      <c r="G49" s="4">
        <f t="shared" si="108"/>
        <v>26941</v>
      </c>
      <c r="H49" s="4">
        <f>ROUND((D49+F49)/2,0)</f>
        <v>25887</v>
      </c>
      <c r="I49" s="4">
        <f>ROUND((E49+G49)/2,0)</f>
        <v>28110</v>
      </c>
      <c r="J49" s="4">
        <f>ROUND(J47/25,0)</f>
        <v>33084</v>
      </c>
      <c r="K49" s="4">
        <f t="shared" ref="K49:M49" si="109">ROUND(K47/25,0)</f>
        <v>35850</v>
      </c>
      <c r="L49" s="4">
        <f t="shared" si="109"/>
        <v>30746</v>
      </c>
      <c r="M49" s="4">
        <f t="shared" si="109"/>
        <v>33512</v>
      </c>
      <c r="N49" s="4">
        <f>ROUND((J49+L49)/2,0)</f>
        <v>31915</v>
      </c>
      <c r="O49" s="4">
        <f>ROUND((K49+M49)/2,0)</f>
        <v>34681</v>
      </c>
    </row>
    <row r="50" spans="1:16" ht="67.5" customHeight="1" x14ac:dyDescent="0.25">
      <c r="A50" s="15"/>
      <c r="B50" s="32" t="s">
        <v>35</v>
      </c>
      <c r="C50" s="33"/>
      <c r="D50" s="7"/>
      <c r="E50" s="7"/>
      <c r="F50" s="7"/>
      <c r="G50" s="7"/>
      <c r="H50" s="4">
        <f>H49</f>
        <v>25887</v>
      </c>
      <c r="I50" s="4">
        <f>H49</f>
        <v>25887</v>
      </c>
      <c r="J50" s="7"/>
      <c r="K50" s="7"/>
      <c r="L50" s="7"/>
      <c r="M50" s="7"/>
      <c r="N50" s="4">
        <f>N49</f>
        <v>31915</v>
      </c>
      <c r="O50" s="4">
        <f>N50</f>
        <v>31915</v>
      </c>
    </row>
    <row r="51" spans="1:16" ht="114.75" customHeight="1" x14ac:dyDescent="0.25">
      <c r="A51" s="15"/>
      <c r="B51" s="44" t="s">
        <v>36</v>
      </c>
      <c r="C51" s="44"/>
      <c r="D51" s="7"/>
      <c r="E51" s="7"/>
      <c r="F51" s="7"/>
      <c r="G51" s="7"/>
      <c r="H51" s="18">
        <f>ROUND(H49/H50,3)</f>
        <v>1</v>
      </c>
      <c r="I51" s="18">
        <f>ROUND(I49/I50,3)</f>
        <v>1.0860000000000001</v>
      </c>
      <c r="J51" s="7"/>
      <c r="K51" s="7"/>
      <c r="L51" s="7"/>
      <c r="M51" s="7"/>
      <c r="N51" s="18">
        <f>ROUND(N49/N50,3)</f>
        <v>1</v>
      </c>
      <c r="O51" s="18">
        <f>ROUND(O49/O50,3)</f>
        <v>1.087</v>
      </c>
    </row>
    <row r="52" spans="1:16" ht="123.75" customHeight="1" x14ac:dyDescent="0.25">
      <c r="A52" s="15"/>
      <c r="B52" s="32" t="s">
        <v>51</v>
      </c>
      <c r="C52" s="33"/>
      <c r="D52" s="27">
        <v>3720</v>
      </c>
      <c r="E52" s="27">
        <v>3720</v>
      </c>
      <c r="F52" s="27">
        <v>3720</v>
      </c>
      <c r="G52" s="27">
        <v>3720</v>
      </c>
      <c r="H52" s="27">
        <v>3720</v>
      </c>
      <c r="I52" s="27">
        <v>3720</v>
      </c>
      <c r="J52" s="27">
        <v>3720</v>
      </c>
      <c r="K52" s="27">
        <v>3720</v>
      </c>
      <c r="L52" s="27">
        <v>3720</v>
      </c>
      <c r="M52" s="27">
        <v>3720</v>
      </c>
      <c r="N52" s="27">
        <v>3720</v>
      </c>
      <c r="O52" s="27">
        <v>3720</v>
      </c>
      <c r="P52" s="26"/>
    </row>
    <row r="53" spans="1:16" ht="52.5" customHeight="1" x14ac:dyDescent="0.25">
      <c r="A53" s="15"/>
      <c r="B53" s="45" t="s">
        <v>37</v>
      </c>
      <c r="C53" s="45"/>
      <c r="D53" s="15"/>
      <c r="E53" s="15"/>
      <c r="F53" s="15"/>
      <c r="G53" s="15"/>
      <c r="H53" s="4">
        <f>H50+H52</f>
        <v>29607</v>
      </c>
      <c r="I53" s="4">
        <f>I50+I52</f>
        <v>29607</v>
      </c>
      <c r="J53" s="15"/>
      <c r="K53" s="15"/>
      <c r="L53" s="15"/>
      <c r="M53" s="15"/>
      <c r="N53" s="4">
        <f>N50+N52</f>
        <v>35635</v>
      </c>
      <c r="O53" s="4">
        <f>O50+O52</f>
        <v>35635</v>
      </c>
    </row>
    <row r="54" spans="1:16" ht="63" customHeight="1" x14ac:dyDescent="0.25">
      <c r="A54" s="15"/>
      <c r="B54" s="32" t="s">
        <v>52</v>
      </c>
      <c r="C54" s="33"/>
      <c r="D54" s="15"/>
      <c r="E54" s="15"/>
      <c r="F54" s="15"/>
      <c r="G54" s="15"/>
      <c r="H54" s="4">
        <f>H49+H52</f>
        <v>29607</v>
      </c>
      <c r="I54" s="4">
        <f t="shared" ref="I54:O54" si="110">I49+I52</f>
        <v>31830</v>
      </c>
      <c r="J54" s="4"/>
      <c r="K54" s="4"/>
      <c r="L54" s="4"/>
      <c r="M54" s="4"/>
      <c r="N54" s="4">
        <f t="shared" si="110"/>
        <v>35635</v>
      </c>
      <c r="O54" s="4">
        <f t="shared" si="110"/>
        <v>38401</v>
      </c>
    </row>
  </sheetData>
  <mergeCells count="26">
    <mergeCell ref="B53:C53"/>
    <mergeCell ref="H7:I7"/>
    <mergeCell ref="D7:E7"/>
    <mergeCell ref="F7:G7"/>
    <mergeCell ref="B54:C54"/>
    <mergeCell ref="J7:K7"/>
    <mergeCell ref="L7:M7"/>
    <mergeCell ref="B50:C50"/>
    <mergeCell ref="B51:C51"/>
    <mergeCell ref="B52:C52"/>
    <mergeCell ref="N7:O7"/>
    <mergeCell ref="D5:O5"/>
    <mergeCell ref="D6:I6"/>
    <mergeCell ref="B49:C49"/>
    <mergeCell ref="K2:O2"/>
    <mergeCell ref="A3:O3"/>
    <mergeCell ref="A5:A8"/>
    <mergeCell ref="B48:C48"/>
    <mergeCell ref="B42:C42"/>
    <mergeCell ref="B46:C46"/>
    <mergeCell ref="B44:C44"/>
    <mergeCell ref="B40:C40"/>
    <mergeCell ref="B9:C9"/>
    <mergeCell ref="C5:C8"/>
    <mergeCell ref="B5:B8"/>
    <mergeCell ref="J6:O6"/>
  </mergeCells>
  <printOptions horizontalCentered="1"/>
  <pageMargins left="0.51181102362204722" right="0.11811023622047245" top="0.74803149606299213" bottom="0.55118110236220474" header="0.31496062992125984" footer="0.31496062992125984"/>
  <pageSetup paperSize="9" scale="5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6"/>
  <sheetViews>
    <sheetView tabSelected="1" view="pageBreakPreview" zoomScale="73" zoomScaleNormal="68" zoomScaleSheetLayoutView="73" workbookViewId="0">
      <pane xSplit="3" ySplit="8" topLeftCell="D48" activePane="bottomRight" state="frozen"/>
      <selection pane="topRight" activeCell="D1" sqref="D1"/>
      <selection pane="bottomLeft" activeCell="A5" sqref="A5"/>
      <selection pane="bottomRight" activeCell="L56" sqref="L56"/>
    </sheetView>
  </sheetViews>
  <sheetFormatPr defaultRowHeight="15" x14ac:dyDescent="0.25"/>
  <cols>
    <col min="1" max="1" width="7.140625" style="5" customWidth="1"/>
    <col min="2" max="2" width="28.28515625" style="5" customWidth="1"/>
    <col min="3" max="3" width="13.7109375" style="5" customWidth="1"/>
    <col min="4" max="4" width="12.140625" style="5" customWidth="1"/>
    <col min="5" max="5" width="13.42578125" style="5" customWidth="1"/>
    <col min="6" max="6" width="12.7109375" style="5" customWidth="1"/>
    <col min="7" max="7" width="12.5703125" style="5" customWidth="1"/>
    <col min="8" max="8" width="14.42578125" style="5" customWidth="1"/>
    <col min="9" max="9" width="14.7109375" style="5" customWidth="1"/>
    <col min="10" max="10" width="13.5703125" style="5" customWidth="1"/>
    <col min="11" max="11" width="13.42578125" style="5" customWidth="1"/>
    <col min="12" max="13" width="12.85546875" style="5" customWidth="1"/>
    <col min="14" max="14" width="15.5703125" style="5" customWidth="1"/>
    <col min="15" max="15" width="14" style="5" customWidth="1"/>
    <col min="16" max="16384" width="9.140625" style="5"/>
  </cols>
  <sheetData>
    <row r="2" spans="1:15" s="8" customFormat="1" ht="18.75" x14ac:dyDescent="0.3">
      <c r="K2" s="34" t="s">
        <v>50</v>
      </c>
      <c r="L2" s="34"/>
      <c r="M2" s="34"/>
      <c r="N2" s="34"/>
      <c r="O2" s="34"/>
    </row>
    <row r="3" spans="1:15" s="8" customFormat="1" ht="18.75" x14ac:dyDescent="0.3">
      <c r="A3" s="35" t="s">
        <v>32</v>
      </c>
      <c r="B3" s="35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</row>
    <row r="5" spans="1:15" ht="15" customHeight="1" x14ac:dyDescent="0.25">
      <c r="A5" s="36" t="s">
        <v>1</v>
      </c>
      <c r="B5" s="43" t="s">
        <v>2</v>
      </c>
      <c r="C5" s="43" t="s">
        <v>3</v>
      </c>
      <c r="D5" s="30" t="s">
        <v>10</v>
      </c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</row>
    <row r="6" spans="1:15" ht="15" customHeight="1" x14ac:dyDescent="0.25">
      <c r="A6" s="37"/>
      <c r="B6" s="43"/>
      <c r="C6" s="43"/>
      <c r="D6" s="28" t="s">
        <v>25</v>
      </c>
      <c r="E6" s="31"/>
      <c r="F6" s="31"/>
      <c r="G6" s="31"/>
      <c r="H6" s="31"/>
      <c r="I6" s="29"/>
      <c r="J6" s="28" t="s">
        <v>26</v>
      </c>
      <c r="K6" s="31"/>
      <c r="L6" s="31"/>
      <c r="M6" s="31"/>
      <c r="N6" s="31"/>
      <c r="O6" s="29"/>
    </row>
    <row r="7" spans="1:15" ht="15" customHeight="1" x14ac:dyDescent="0.25">
      <c r="A7" s="37"/>
      <c r="B7" s="43"/>
      <c r="C7" s="43"/>
      <c r="D7" s="28" t="s">
        <v>23</v>
      </c>
      <c r="E7" s="29"/>
      <c r="F7" s="28" t="s">
        <v>24</v>
      </c>
      <c r="G7" s="29"/>
      <c r="H7" s="28" t="s">
        <v>0</v>
      </c>
      <c r="I7" s="29"/>
      <c r="J7" s="28" t="s">
        <v>23</v>
      </c>
      <c r="K7" s="29"/>
      <c r="L7" s="28" t="s">
        <v>24</v>
      </c>
      <c r="M7" s="29"/>
      <c r="N7" s="28" t="s">
        <v>0</v>
      </c>
      <c r="O7" s="29"/>
    </row>
    <row r="8" spans="1:15" ht="45" x14ac:dyDescent="0.25">
      <c r="A8" s="38"/>
      <c r="B8" s="43"/>
      <c r="C8" s="43"/>
      <c r="D8" s="9" t="s">
        <v>6</v>
      </c>
      <c r="E8" s="9" t="s">
        <v>7</v>
      </c>
      <c r="F8" s="9" t="s">
        <v>6</v>
      </c>
      <c r="G8" s="9" t="s">
        <v>7</v>
      </c>
      <c r="H8" s="9" t="s">
        <v>6</v>
      </c>
      <c r="I8" s="9" t="s">
        <v>7</v>
      </c>
      <c r="J8" s="9" t="s">
        <v>6</v>
      </c>
      <c r="K8" s="9" t="s">
        <v>7</v>
      </c>
      <c r="L8" s="9" t="s">
        <v>6</v>
      </c>
      <c r="M8" s="9" t="s">
        <v>7</v>
      </c>
      <c r="N8" s="9" t="s">
        <v>6</v>
      </c>
      <c r="O8" s="9" t="s">
        <v>7</v>
      </c>
    </row>
    <row r="9" spans="1:15" ht="30" customHeight="1" x14ac:dyDescent="0.25">
      <c r="A9" s="1"/>
      <c r="B9" s="41" t="s">
        <v>9</v>
      </c>
      <c r="C9" s="42"/>
      <c r="D9" s="10"/>
      <c r="E9" s="10"/>
      <c r="F9" s="10"/>
      <c r="G9" s="10"/>
      <c r="H9" s="10"/>
      <c r="I9" s="11"/>
      <c r="O9" s="12"/>
    </row>
    <row r="10" spans="1:15" ht="30" customHeight="1" x14ac:dyDescent="0.25">
      <c r="A10" s="1">
        <v>1</v>
      </c>
      <c r="B10" s="23" t="s">
        <v>41</v>
      </c>
      <c r="C10" s="2" t="s">
        <v>22</v>
      </c>
      <c r="D10" s="3">
        <v>34</v>
      </c>
      <c r="E10" s="3">
        <v>37</v>
      </c>
      <c r="F10" s="3">
        <v>34</v>
      </c>
      <c r="G10" s="3">
        <v>37</v>
      </c>
      <c r="H10" s="4">
        <f>D10+F10</f>
        <v>68</v>
      </c>
      <c r="I10" s="4">
        <f>E10+G10</f>
        <v>74</v>
      </c>
      <c r="J10" s="3">
        <v>34</v>
      </c>
      <c r="K10" s="3">
        <v>37</v>
      </c>
      <c r="L10" s="3">
        <v>34</v>
      </c>
      <c r="M10" s="3">
        <v>37</v>
      </c>
      <c r="N10" s="4">
        <f>J10+L10</f>
        <v>68</v>
      </c>
      <c r="O10" s="4">
        <f>K10+M10</f>
        <v>74</v>
      </c>
    </row>
    <row r="11" spans="1:15" ht="43.5" customHeight="1" x14ac:dyDescent="0.25">
      <c r="A11" s="13">
        <v>2</v>
      </c>
      <c r="B11" s="14" t="s">
        <v>5</v>
      </c>
      <c r="C11" s="13" t="s">
        <v>4</v>
      </c>
      <c r="D11" s="13">
        <f>ROUND(D10/18,2)</f>
        <v>1.89</v>
      </c>
      <c r="E11" s="13">
        <f t="shared" ref="E11:G11" si="0">ROUND(E10/18,2)</f>
        <v>2.06</v>
      </c>
      <c r="F11" s="13">
        <f t="shared" si="0"/>
        <v>1.89</v>
      </c>
      <c r="G11" s="13">
        <f t="shared" si="0"/>
        <v>2.06</v>
      </c>
      <c r="H11" s="7">
        <f t="shared" ref="H11:I25" si="1">D11+F11</f>
        <v>3.78</v>
      </c>
      <c r="I11" s="7">
        <f t="shared" si="1"/>
        <v>4.12</v>
      </c>
      <c r="J11" s="13">
        <f t="shared" ref="J11" si="2">ROUND(J10/18,2)</f>
        <v>1.89</v>
      </c>
      <c r="K11" s="13">
        <f t="shared" ref="K11" si="3">ROUND(K10/18,2)</f>
        <v>2.06</v>
      </c>
      <c r="L11" s="13">
        <f t="shared" ref="L11" si="4">ROUND(L10/18,2)</f>
        <v>1.89</v>
      </c>
      <c r="M11" s="13">
        <f t="shared" ref="M11" si="5">ROUND(M10/18,2)</f>
        <v>2.06</v>
      </c>
      <c r="N11" s="7">
        <f t="shared" ref="N11:O25" si="6">J11+L11</f>
        <v>3.78</v>
      </c>
      <c r="O11" s="7">
        <f t="shared" si="6"/>
        <v>4.12</v>
      </c>
    </row>
    <row r="12" spans="1:15" ht="45" x14ac:dyDescent="0.25">
      <c r="A12" s="1">
        <v>3</v>
      </c>
      <c r="B12" s="14" t="s">
        <v>30</v>
      </c>
      <c r="C12" s="13" t="s">
        <v>8</v>
      </c>
      <c r="D12" s="7">
        <f>ROUND(8992*D11*1.0075,2)</f>
        <v>17122.34</v>
      </c>
      <c r="E12" s="7">
        <f t="shared" ref="E12:G12" si="7">ROUND(8992*E11*1.0075,2)</f>
        <v>18662.45</v>
      </c>
      <c r="F12" s="7">
        <f t="shared" si="7"/>
        <v>17122.34</v>
      </c>
      <c r="G12" s="7">
        <f t="shared" si="7"/>
        <v>18662.45</v>
      </c>
      <c r="H12" s="7">
        <f t="shared" si="1"/>
        <v>34244.68</v>
      </c>
      <c r="I12" s="7">
        <f t="shared" si="1"/>
        <v>37324.9</v>
      </c>
      <c r="J12" s="7">
        <f>ROUND(8992*J11*1.0075,2)</f>
        <v>17122.34</v>
      </c>
      <c r="K12" s="7">
        <f t="shared" ref="K12:M12" si="8">ROUND(8992*K11*1.0075,2)</f>
        <v>18662.45</v>
      </c>
      <c r="L12" s="7">
        <f t="shared" si="8"/>
        <v>17122.34</v>
      </c>
      <c r="M12" s="7">
        <f t="shared" si="8"/>
        <v>18662.45</v>
      </c>
      <c r="N12" s="7">
        <f t="shared" si="6"/>
        <v>34244.68</v>
      </c>
      <c r="O12" s="7">
        <f t="shared" si="6"/>
        <v>37324.9</v>
      </c>
    </row>
    <row r="13" spans="1:15" ht="60" x14ac:dyDescent="0.25">
      <c r="A13" s="13">
        <v>4</v>
      </c>
      <c r="B13" s="14" t="s">
        <v>38</v>
      </c>
      <c r="C13" s="13" t="s">
        <v>8</v>
      </c>
      <c r="D13" s="7">
        <f t="shared" ref="D13:G13" si="9">ROUND(D12*0.3,2)</f>
        <v>5136.7</v>
      </c>
      <c r="E13" s="7">
        <f t="shared" si="9"/>
        <v>5598.74</v>
      </c>
      <c r="F13" s="7">
        <f t="shared" si="9"/>
        <v>5136.7</v>
      </c>
      <c r="G13" s="7">
        <f t="shared" si="9"/>
        <v>5598.74</v>
      </c>
      <c r="H13" s="7">
        <f t="shared" si="1"/>
        <v>10273.4</v>
      </c>
      <c r="I13" s="7">
        <f t="shared" si="1"/>
        <v>11197.48</v>
      </c>
      <c r="J13" s="7">
        <f t="shared" ref="J13:M13" si="10">ROUND(J12*0.3,2)</f>
        <v>5136.7</v>
      </c>
      <c r="K13" s="7">
        <f t="shared" si="10"/>
        <v>5598.74</v>
      </c>
      <c r="L13" s="7">
        <f t="shared" si="10"/>
        <v>5136.7</v>
      </c>
      <c r="M13" s="7">
        <f t="shared" si="10"/>
        <v>5598.74</v>
      </c>
      <c r="N13" s="7">
        <f t="shared" si="6"/>
        <v>10273.4</v>
      </c>
      <c r="O13" s="7">
        <f t="shared" si="6"/>
        <v>11197.48</v>
      </c>
    </row>
    <row r="14" spans="1:15" ht="75" x14ac:dyDescent="0.25">
      <c r="A14" s="1">
        <v>5</v>
      </c>
      <c r="B14" s="14" t="s">
        <v>40</v>
      </c>
      <c r="C14" s="13" t="s">
        <v>8</v>
      </c>
      <c r="D14" s="7">
        <f t="shared" ref="D14:G14" si="11">ROUND((D12+D13)*0.3,2)</f>
        <v>6677.71</v>
      </c>
      <c r="E14" s="7">
        <f t="shared" si="11"/>
        <v>7278.36</v>
      </c>
      <c r="F14" s="7">
        <f t="shared" si="11"/>
        <v>6677.71</v>
      </c>
      <c r="G14" s="7">
        <f t="shared" si="11"/>
        <v>7278.36</v>
      </c>
      <c r="H14" s="7">
        <f t="shared" si="1"/>
        <v>13355.42</v>
      </c>
      <c r="I14" s="7">
        <f t="shared" si="1"/>
        <v>14556.72</v>
      </c>
      <c r="J14" s="7">
        <f t="shared" ref="J14:M14" si="12">ROUND((J12+J13)*0.3,2)</f>
        <v>6677.71</v>
      </c>
      <c r="K14" s="7">
        <f t="shared" si="12"/>
        <v>7278.36</v>
      </c>
      <c r="L14" s="7">
        <f t="shared" si="12"/>
        <v>6677.71</v>
      </c>
      <c r="M14" s="7">
        <f t="shared" si="12"/>
        <v>7278.36</v>
      </c>
      <c r="N14" s="7">
        <f t="shared" si="6"/>
        <v>13355.42</v>
      </c>
      <c r="O14" s="7">
        <f t="shared" si="6"/>
        <v>14556.72</v>
      </c>
    </row>
    <row r="15" spans="1:15" ht="60" x14ac:dyDescent="0.25">
      <c r="A15" s="13">
        <v>6</v>
      </c>
      <c r="B15" s="14" t="s">
        <v>39</v>
      </c>
      <c r="C15" s="13" t="s">
        <v>8</v>
      </c>
      <c r="D15" s="7">
        <f>ROUND(D12*0.25,2)</f>
        <v>4280.59</v>
      </c>
      <c r="E15" s="7">
        <f t="shared" ref="E15:G15" si="13">ROUND(E12*0.25,2)</f>
        <v>4665.6099999999997</v>
      </c>
      <c r="F15" s="7">
        <f t="shared" si="13"/>
        <v>4280.59</v>
      </c>
      <c r="G15" s="7">
        <f t="shared" si="13"/>
        <v>4665.6099999999997</v>
      </c>
      <c r="H15" s="7">
        <f t="shared" ref="H15" si="14">D15+F15</f>
        <v>8561.18</v>
      </c>
      <c r="I15" s="7">
        <f t="shared" ref="I15" si="15">E15+G15</f>
        <v>9331.2199999999993</v>
      </c>
      <c r="J15" s="7">
        <f t="shared" ref="J15:M15" si="16">ROUND(J12*0.25,2)</f>
        <v>4280.59</v>
      </c>
      <c r="K15" s="7">
        <f t="shared" si="16"/>
        <v>4665.6099999999997</v>
      </c>
      <c r="L15" s="7">
        <f t="shared" si="16"/>
        <v>4280.59</v>
      </c>
      <c r="M15" s="7">
        <f t="shared" si="16"/>
        <v>4665.6099999999997</v>
      </c>
      <c r="N15" s="7">
        <f t="shared" ref="N15" si="17">J15+L15</f>
        <v>8561.18</v>
      </c>
      <c r="O15" s="7">
        <f t="shared" ref="O15" si="18">K15+M15</f>
        <v>9331.2199999999993</v>
      </c>
    </row>
    <row r="16" spans="1:15" ht="45" x14ac:dyDescent="0.25">
      <c r="A16" s="1">
        <v>7</v>
      </c>
      <c r="B16" s="14" t="s">
        <v>11</v>
      </c>
      <c r="C16" s="13" t="s">
        <v>8</v>
      </c>
      <c r="D16" s="7">
        <f>ROUND((D12+D13)*0.2,2)</f>
        <v>4451.8100000000004</v>
      </c>
      <c r="E16" s="7">
        <f t="shared" ref="E16:G16" si="19">ROUND((E12+E13)*0.2,2)</f>
        <v>4852.24</v>
      </c>
      <c r="F16" s="7">
        <f t="shared" si="19"/>
        <v>4451.8100000000004</v>
      </c>
      <c r="G16" s="7">
        <f t="shared" si="19"/>
        <v>4852.24</v>
      </c>
      <c r="H16" s="7">
        <f t="shared" si="1"/>
        <v>8903.6200000000008</v>
      </c>
      <c r="I16" s="7">
        <f t="shared" si="1"/>
        <v>9704.48</v>
      </c>
      <c r="J16" s="7">
        <f>ROUND((J12+J13)*0.2,2)</f>
        <v>4451.8100000000004</v>
      </c>
      <c r="K16" s="7">
        <f t="shared" ref="K16:M16" si="20">ROUND((K12+K13)*0.2,2)</f>
        <v>4852.24</v>
      </c>
      <c r="L16" s="7">
        <f t="shared" si="20"/>
        <v>4451.8100000000004</v>
      </c>
      <c r="M16" s="7">
        <f t="shared" si="20"/>
        <v>4852.24</v>
      </c>
      <c r="N16" s="7">
        <f t="shared" si="6"/>
        <v>8903.6200000000008</v>
      </c>
      <c r="O16" s="7">
        <f t="shared" si="6"/>
        <v>9704.48</v>
      </c>
    </row>
    <row r="17" spans="1:15" ht="60" x14ac:dyDescent="0.25">
      <c r="A17" s="13">
        <v>8</v>
      </c>
      <c r="B17" s="14" t="s">
        <v>28</v>
      </c>
      <c r="C17" s="13" t="s">
        <v>8</v>
      </c>
      <c r="D17" s="7">
        <f>ROUND(D12*0.1,2)</f>
        <v>1712.23</v>
      </c>
      <c r="E17" s="7">
        <f t="shared" ref="E17:G17" si="21">ROUND(E12*0.1,2)</f>
        <v>1866.25</v>
      </c>
      <c r="F17" s="7">
        <f t="shared" si="21"/>
        <v>1712.23</v>
      </c>
      <c r="G17" s="7">
        <f t="shared" si="21"/>
        <v>1866.25</v>
      </c>
      <c r="H17" s="7">
        <f t="shared" si="1"/>
        <v>3424.46</v>
      </c>
      <c r="I17" s="7">
        <f t="shared" si="1"/>
        <v>3732.5</v>
      </c>
      <c r="J17" s="7">
        <f>ROUND(J12*0.1,2)</f>
        <v>1712.23</v>
      </c>
      <c r="K17" s="7">
        <f t="shared" ref="K17:M17" si="22">ROUND(K12*0.1,2)</f>
        <v>1866.25</v>
      </c>
      <c r="L17" s="7">
        <f t="shared" si="22"/>
        <v>1712.23</v>
      </c>
      <c r="M17" s="7">
        <f t="shared" si="22"/>
        <v>1866.25</v>
      </c>
      <c r="N17" s="7">
        <f t="shared" si="6"/>
        <v>3424.46</v>
      </c>
      <c r="O17" s="7">
        <f t="shared" si="6"/>
        <v>3732.5</v>
      </c>
    </row>
    <row r="18" spans="1:15" ht="45" x14ac:dyDescent="0.25">
      <c r="A18" s="19"/>
      <c r="B18" s="14" t="s">
        <v>29</v>
      </c>
      <c r="C18" s="13" t="s">
        <v>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/>
      <c r="J18" s="7">
        <v>0</v>
      </c>
      <c r="K18" s="7">
        <v>0</v>
      </c>
      <c r="L18" s="7">
        <v>0</v>
      </c>
      <c r="M18" s="7">
        <v>0</v>
      </c>
      <c r="N18" s="7"/>
      <c r="O18" s="7"/>
    </row>
    <row r="19" spans="1:15" ht="45" x14ac:dyDescent="0.25">
      <c r="A19" s="1">
        <v>8</v>
      </c>
      <c r="B19" s="14" t="s">
        <v>27</v>
      </c>
      <c r="C19" s="13" t="s">
        <v>8</v>
      </c>
      <c r="D19" s="7"/>
      <c r="E19" s="7"/>
      <c r="F19" s="7"/>
      <c r="G19" s="7"/>
      <c r="H19" s="7"/>
      <c r="I19" s="7"/>
      <c r="J19" s="7">
        <f>ROUND((J12+J13)*0.5,2)</f>
        <v>11129.52</v>
      </c>
      <c r="K19" s="7">
        <f t="shared" ref="K19:M19" si="23">ROUND((K12+K13)*0.5,2)</f>
        <v>12130.6</v>
      </c>
      <c r="L19" s="7">
        <f t="shared" si="23"/>
        <v>11129.52</v>
      </c>
      <c r="M19" s="7">
        <f t="shared" si="23"/>
        <v>12130.6</v>
      </c>
      <c r="N19" s="4">
        <f t="shared" si="6"/>
        <v>22259.040000000001</v>
      </c>
      <c r="O19" s="7">
        <f t="shared" si="6"/>
        <v>24261.200000000001</v>
      </c>
    </row>
    <row r="20" spans="1:15" x14ac:dyDescent="0.25">
      <c r="A20" s="1">
        <v>9</v>
      </c>
      <c r="B20" s="15" t="s">
        <v>12</v>
      </c>
      <c r="C20" s="13" t="s">
        <v>8</v>
      </c>
      <c r="D20" s="7">
        <f>ROUND((D12+D13+D14+D15+D16+D17+D18+D19)*0.05,2)</f>
        <v>1969.07</v>
      </c>
      <c r="E20" s="7">
        <f t="shared" ref="E20:G20" si="24">ROUND((E12+E13+E14+E15+E16+E17+E18+E19)*0.05,2)</f>
        <v>2146.1799999999998</v>
      </c>
      <c r="F20" s="7">
        <f t="shared" si="24"/>
        <v>1969.07</v>
      </c>
      <c r="G20" s="7">
        <f t="shared" si="24"/>
        <v>2146.1799999999998</v>
      </c>
      <c r="H20" s="7">
        <f t="shared" si="1"/>
        <v>3938.14</v>
      </c>
      <c r="I20" s="7">
        <f t="shared" si="1"/>
        <v>4292.3599999999997</v>
      </c>
      <c r="J20" s="7">
        <f t="shared" ref="J20:M20" si="25">ROUND((J12+J13+J14+J15+J16+J17+J18+J19)*0.05,2)</f>
        <v>2525.5500000000002</v>
      </c>
      <c r="K20" s="7">
        <f t="shared" si="25"/>
        <v>2752.71</v>
      </c>
      <c r="L20" s="7">
        <f t="shared" si="25"/>
        <v>2525.5500000000002</v>
      </c>
      <c r="M20" s="7">
        <f t="shared" si="25"/>
        <v>2752.71</v>
      </c>
      <c r="N20" s="7">
        <f t="shared" si="6"/>
        <v>5051.1000000000004</v>
      </c>
      <c r="O20" s="7">
        <f t="shared" si="6"/>
        <v>5505.42</v>
      </c>
    </row>
    <row r="21" spans="1:15" x14ac:dyDescent="0.25">
      <c r="A21" s="13">
        <v>10</v>
      </c>
      <c r="B21" s="15" t="s">
        <v>13</v>
      </c>
      <c r="C21" s="13" t="s">
        <v>8</v>
      </c>
      <c r="D21" s="13">
        <f>ROUND((D12+D13+D14+D15+D16+D17+D18+D19)*0.01,2)</f>
        <v>393.81</v>
      </c>
      <c r="E21" s="13">
        <f t="shared" ref="E21:G21" si="26">ROUND((E12+E13+E14+E15+E16+E17+E18+E19)*0.01,2)</f>
        <v>429.24</v>
      </c>
      <c r="F21" s="13">
        <f t="shared" si="26"/>
        <v>393.81</v>
      </c>
      <c r="G21" s="13">
        <f t="shared" si="26"/>
        <v>429.24</v>
      </c>
      <c r="H21" s="7">
        <f t="shared" si="1"/>
        <v>787.62</v>
      </c>
      <c r="I21" s="7">
        <f t="shared" si="1"/>
        <v>858.48</v>
      </c>
      <c r="J21" s="13">
        <f t="shared" ref="J21" si="27">ROUND((J12+J13+J14+J15+J16+J17+J18+J19)*0.01,2)</f>
        <v>505.11</v>
      </c>
      <c r="K21" s="13">
        <f t="shared" ref="K21:M21" si="28">ROUND((K12+K13+K14+K15+K16+K17+K18+K19)*0.01,2)</f>
        <v>550.54</v>
      </c>
      <c r="L21" s="13">
        <f t="shared" si="28"/>
        <v>505.11</v>
      </c>
      <c r="M21" s="13">
        <f t="shared" si="28"/>
        <v>550.54</v>
      </c>
      <c r="N21" s="7">
        <f t="shared" si="6"/>
        <v>1010.22</v>
      </c>
      <c r="O21" s="7">
        <f t="shared" si="6"/>
        <v>1101.08</v>
      </c>
    </row>
    <row r="22" spans="1:15" ht="31.5" customHeight="1" x14ac:dyDescent="0.25">
      <c r="A22" s="1">
        <v>11</v>
      </c>
      <c r="B22" s="14" t="s">
        <v>17</v>
      </c>
      <c r="C22" s="13" t="s">
        <v>8</v>
      </c>
      <c r="D22" s="6">
        <f>ROUND((D12+D13+D14+D15+D16+D17+D18+D20+D21)*0.302,2)</f>
        <v>12606.77</v>
      </c>
      <c r="E22" s="6">
        <f t="shared" ref="E22:G22" si="29">ROUND((E12+E13+E14+E15+E16+E17+E18+E20+E21)*0.302,2)</f>
        <v>13740.72</v>
      </c>
      <c r="F22" s="6">
        <f t="shared" si="29"/>
        <v>12606.77</v>
      </c>
      <c r="G22" s="6">
        <f t="shared" si="29"/>
        <v>13740.72</v>
      </c>
      <c r="H22" s="7">
        <f t="shared" si="1"/>
        <v>25213.54</v>
      </c>
      <c r="I22" s="7">
        <f t="shared" si="1"/>
        <v>27481.439999999999</v>
      </c>
      <c r="J22" s="6">
        <f>ROUND((J12+J13+J14+J15+J16+J17+J18+J20+J21+J19)*0.302,2)</f>
        <v>16169.55</v>
      </c>
      <c r="K22" s="6">
        <f t="shared" ref="K22:M22" si="30">ROUND((K12+K13+K14+K15+K16+K17+K18+K20+K21+K19)*0.302,2)</f>
        <v>17623.97</v>
      </c>
      <c r="L22" s="6">
        <f t="shared" si="30"/>
        <v>16169.55</v>
      </c>
      <c r="M22" s="6">
        <f t="shared" si="30"/>
        <v>17623.97</v>
      </c>
      <c r="N22" s="7">
        <f t="shared" si="6"/>
        <v>32339.1</v>
      </c>
      <c r="O22" s="7">
        <f t="shared" si="6"/>
        <v>35247.94</v>
      </c>
    </row>
    <row r="23" spans="1:15" ht="30" x14ac:dyDescent="0.25">
      <c r="A23" s="13"/>
      <c r="B23" s="14" t="s">
        <v>14</v>
      </c>
      <c r="C23" s="13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</row>
    <row r="24" spans="1:15" x14ac:dyDescent="0.25">
      <c r="A24" s="13"/>
      <c r="B24" s="16" t="s">
        <v>15</v>
      </c>
      <c r="C24" s="13" t="s">
        <v>8</v>
      </c>
      <c r="D24" s="7">
        <f>D12+D13+D14+D16+D15+D17+D18+D20+D21+D22</f>
        <v>54351.03</v>
      </c>
      <c r="E24" s="7">
        <f t="shared" ref="E24:G24" si="31">E12+E13+E14+E16+E15+E17+E18+E20+E21+E22</f>
        <v>59239.79</v>
      </c>
      <c r="F24" s="7">
        <f t="shared" si="31"/>
        <v>54351.03</v>
      </c>
      <c r="G24" s="7">
        <f t="shared" si="31"/>
        <v>59239.79</v>
      </c>
      <c r="H24" s="7">
        <f t="shared" si="1"/>
        <v>108702.06</v>
      </c>
      <c r="I24" s="7">
        <f t="shared" si="1"/>
        <v>118479.58</v>
      </c>
      <c r="J24" s="7">
        <f>J12+J13+J14+J16+J15+J17+J18+J20+J21+J22+J19</f>
        <v>69711.11</v>
      </c>
      <c r="K24" s="7">
        <f t="shared" ref="K24:M24" si="32">K12+K13+K14+K16+K15+K17+K18+K20+K21+K22+K19</f>
        <v>75981.47</v>
      </c>
      <c r="L24" s="7">
        <f t="shared" si="32"/>
        <v>69711.11</v>
      </c>
      <c r="M24" s="7">
        <f t="shared" si="32"/>
        <v>75981.47</v>
      </c>
      <c r="N24" s="7">
        <f t="shared" si="6"/>
        <v>139422.22</v>
      </c>
      <c r="O24" s="7">
        <f t="shared" si="6"/>
        <v>151962.94</v>
      </c>
    </row>
    <row r="25" spans="1:15" x14ac:dyDescent="0.25">
      <c r="A25" s="15"/>
      <c r="B25" s="16" t="s">
        <v>16</v>
      </c>
      <c r="C25" s="13" t="s">
        <v>8</v>
      </c>
      <c r="D25" s="7">
        <f t="shared" ref="D25:G25" si="33">ROUND(D24*12,2)</f>
        <v>652212.36</v>
      </c>
      <c r="E25" s="7">
        <f t="shared" si="33"/>
        <v>710877.48</v>
      </c>
      <c r="F25" s="7">
        <f t="shared" si="33"/>
        <v>652212.36</v>
      </c>
      <c r="G25" s="7">
        <f t="shared" si="33"/>
        <v>710877.48</v>
      </c>
      <c r="H25" s="7">
        <f t="shared" si="1"/>
        <v>1304424.72</v>
      </c>
      <c r="I25" s="7">
        <f t="shared" si="1"/>
        <v>1421754.96</v>
      </c>
      <c r="J25" s="7">
        <f t="shared" ref="J25:M25" si="34">ROUND(J24*12,2)</f>
        <v>836533.32</v>
      </c>
      <c r="K25" s="7">
        <f t="shared" si="34"/>
        <v>911777.64</v>
      </c>
      <c r="L25" s="7">
        <f t="shared" si="34"/>
        <v>836533.32</v>
      </c>
      <c r="M25" s="7">
        <f t="shared" si="34"/>
        <v>911777.64</v>
      </c>
      <c r="N25" s="7">
        <f t="shared" si="6"/>
        <v>1673066.64</v>
      </c>
      <c r="O25" s="7">
        <f t="shared" si="6"/>
        <v>1823555.28</v>
      </c>
    </row>
    <row r="26" spans="1:15" ht="47.25" x14ac:dyDescent="0.25">
      <c r="A26" s="15"/>
      <c r="B26" s="24" t="s">
        <v>42</v>
      </c>
      <c r="C26" s="21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</row>
    <row r="27" spans="1:15" ht="30" x14ac:dyDescent="0.25">
      <c r="A27" s="22">
        <v>1</v>
      </c>
      <c r="B27" s="23" t="s">
        <v>41</v>
      </c>
      <c r="C27" s="2" t="s">
        <v>22</v>
      </c>
      <c r="D27" s="7">
        <v>3.33</v>
      </c>
      <c r="E27" s="7">
        <v>3.33</v>
      </c>
      <c r="F27" s="7"/>
      <c r="G27" s="7"/>
      <c r="H27" s="7">
        <f>D27+F27</f>
        <v>3.33</v>
      </c>
      <c r="I27" s="7">
        <f>E27+G27</f>
        <v>3.33</v>
      </c>
      <c r="J27" s="7">
        <v>3.33</v>
      </c>
      <c r="K27" s="7">
        <v>3.33</v>
      </c>
      <c r="L27" s="7"/>
      <c r="M27" s="7"/>
      <c r="N27" s="7">
        <f>J27+L27</f>
        <v>3.33</v>
      </c>
      <c r="O27" s="7">
        <f>K27+M27</f>
        <v>3.33</v>
      </c>
    </row>
    <row r="28" spans="1:15" ht="45" x14ac:dyDescent="0.25">
      <c r="A28" s="20">
        <v>2</v>
      </c>
      <c r="B28" s="14" t="s">
        <v>5</v>
      </c>
      <c r="C28" s="20" t="s">
        <v>4</v>
      </c>
      <c r="D28" s="7">
        <f>ROUND(D27/18,2)</f>
        <v>0.19</v>
      </c>
      <c r="E28" s="7">
        <f t="shared" ref="E28:G28" si="35">ROUND(E27/18,2)</f>
        <v>0.19</v>
      </c>
      <c r="F28" s="7">
        <f>ROUND(F27/18,2)</f>
        <v>0</v>
      </c>
      <c r="G28" s="7">
        <f t="shared" si="35"/>
        <v>0</v>
      </c>
      <c r="H28" s="7">
        <f t="shared" ref="H28:I31" si="36">D28+F28</f>
        <v>0.19</v>
      </c>
      <c r="I28" s="7">
        <f t="shared" si="36"/>
        <v>0.19</v>
      </c>
      <c r="J28" s="7">
        <f>ROUND(J27/18,2)</f>
        <v>0.19</v>
      </c>
      <c r="K28" s="7">
        <f t="shared" ref="K28" si="37">ROUND(K27/18,2)</f>
        <v>0.19</v>
      </c>
      <c r="L28" s="7">
        <f>ROUND(L27/18,2)</f>
        <v>0</v>
      </c>
      <c r="M28" s="7">
        <f t="shared" ref="M28" si="38">ROUND(M27/18,2)</f>
        <v>0</v>
      </c>
      <c r="N28" s="7">
        <f t="shared" ref="N28:O32" si="39">J28+L28</f>
        <v>0.19</v>
      </c>
      <c r="O28" s="7">
        <f t="shared" si="39"/>
        <v>0.19</v>
      </c>
    </row>
    <row r="29" spans="1:15" ht="45" x14ac:dyDescent="0.25">
      <c r="A29" s="22">
        <v>3</v>
      </c>
      <c r="B29" s="14" t="s">
        <v>30</v>
      </c>
      <c r="C29" s="20" t="s">
        <v>8</v>
      </c>
      <c r="D29" s="7">
        <f>ROUND(8992*D28*1.0075,2)</f>
        <v>1721.29</v>
      </c>
      <c r="E29" s="7">
        <f t="shared" ref="E29:G29" si="40">ROUND(8992*E28*1.0075,2)</f>
        <v>1721.29</v>
      </c>
      <c r="F29" s="7">
        <f t="shared" si="40"/>
        <v>0</v>
      </c>
      <c r="G29" s="7">
        <f t="shared" si="40"/>
        <v>0</v>
      </c>
      <c r="H29" s="7">
        <f t="shared" si="36"/>
        <v>1721.29</v>
      </c>
      <c r="I29" s="7">
        <f t="shared" si="36"/>
        <v>1721.29</v>
      </c>
      <c r="J29" s="7">
        <f>ROUND(8992*J28*1.0075,2)</f>
        <v>1721.29</v>
      </c>
      <c r="K29" s="7">
        <f t="shared" ref="K29:M29" si="41">ROUND(8992*K28*1.0075,2)</f>
        <v>1721.29</v>
      </c>
      <c r="L29" s="7">
        <f t="shared" si="41"/>
        <v>0</v>
      </c>
      <c r="M29" s="7">
        <f t="shared" si="41"/>
        <v>0</v>
      </c>
      <c r="N29" s="7">
        <f t="shared" si="39"/>
        <v>1721.29</v>
      </c>
      <c r="O29" s="7">
        <f t="shared" si="39"/>
        <v>1721.29</v>
      </c>
    </row>
    <row r="30" spans="1:15" ht="60" x14ac:dyDescent="0.25">
      <c r="A30" s="20">
        <v>4</v>
      </c>
      <c r="B30" s="14" t="s">
        <v>38</v>
      </c>
      <c r="C30" s="20" t="s">
        <v>8</v>
      </c>
      <c r="D30" s="7">
        <f>ROUND(D29*0.3,2)</f>
        <v>516.39</v>
      </c>
      <c r="E30" s="7">
        <f t="shared" ref="E30:G30" si="42">ROUND(E29*0.3,2)</f>
        <v>516.39</v>
      </c>
      <c r="F30" s="7">
        <f>ROUND(F29*0.3,2)</f>
        <v>0</v>
      </c>
      <c r="G30" s="7">
        <f t="shared" si="42"/>
        <v>0</v>
      </c>
      <c r="H30" s="7">
        <f t="shared" si="36"/>
        <v>516.39</v>
      </c>
      <c r="I30" s="7">
        <f t="shared" si="36"/>
        <v>516.39</v>
      </c>
      <c r="J30" s="7">
        <f>ROUND(J29*0.3,2)</f>
        <v>516.39</v>
      </c>
      <c r="K30" s="7">
        <f t="shared" ref="K30" si="43">ROUND(K29*0.3,2)</f>
        <v>516.39</v>
      </c>
      <c r="L30" s="7">
        <f>ROUND(L29*0.3,2)</f>
        <v>0</v>
      </c>
      <c r="M30" s="7">
        <f t="shared" ref="M30" si="44">ROUND(M29*0.3,2)</f>
        <v>0</v>
      </c>
      <c r="N30" s="7">
        <f t="shared" si="39"/>
        <v>516.39</v>
      </c>
      <c r="O30" s="7">
        <f t="shared" si="39"/>
        <v>516.39</v>
      </c>
    </row>
    <row r="31" spans="1:15" ht="75" x14ac:dyDescent="0.25">
      <c r="A31" s="22">
        <v>5</v>
      </c>
      <c r="B31" s="14" t="s">
        <v>40</v>
      </c>
      <c r="C31" s="20" t="s">
        <v>8</v>
      </c>
      <c r="D31" s="7">
        <f>ROUND((D29+D30)*0.3,2)</f>
        <v>671.3</v>
      </c>
      <c r="E31" s="7">
        <f t="shared" ref="E31:G31" si="45">ROUND((E29+E30)*0.3,2)</f>
        <v>671.3</v>
      </c>
      <c r="F31" s="7">
        <f>ROUND((F29+F30)*0.3,2)</f>
        <v>0</v>
      </c>
      <c r="G31" s="7">
        <f t="shared" si="45"/>
        <v>0</v>
      </c>
      <c r="H31" s="7">
        <f t="shared" si="36"/>
        <v>671.3</v>
      </c>
      <c r="I31" s="7">
        <f t="shared" si="36"/>
        <v>671.3</v>
      </c>
      <c r="J31" s="7">
        <f>ROUND((J29+J30)*0.3,2)</f>
        <v>671.3</v>
      </c>
      <c r="K31" s="7">
        <f t="shared" ref="K31" si="46">ROUND((K29+K30)*0.3,2)</f>
        <v>671.3</v>
      </c>
      <c r="L31" s="7">
        <f>ROUND((L29+L30)*0.3,2)</f>
        <v>0</v>
      </c>
      <c r="M31" s="7">
        <f t="shared" ref="M31" si="47">ROUND((M29+M30)*0.3,2)</f>
        <v>0</v>
      </c>
      <c r="N31" s="7">
        <f t="shared" si="39"/>
        <v>671.3</v>
      </c>
      <c r="O31" s="7">
        <f t="shared" si="39"/>
        <v>671.3</v>
      </c>
    </row>
    <row r="32" spans="1:15" ht="60" x14ac:dyDescent="0.25">
      <c r="A32" s="22">
        <v>6</v>
      </c>
      <c r="B32" s="14" t="s">
        <v>39</v>
      </c>
      <c r="C32" s="20" t="s">
        <v>8</v>
      </c>
      <c r="D32" s="7">
        <f>ROUND(D29*0.25,2)</f>
        <v>430.32</v>
      </c>
      <c r="E32" s="7">
        <f t="shared" ref="E32:G32" si="48">ROUND(E29*0.25,2)</f>
        <v>430.32</v>
      </c>
      <c r="F32" s="7">
        <f t="shared" si="48"/>
        <v>0</v>
      </c>
      <c r="G32" s="7">
        <f t="shared" si="48"/>
        <v>0</v>
      </c>
      <c r="H32" s="7">
        <f t="shared" ref="H32" si="49">D32+F32</f>
        <v>430.32</v>
      </c>
      <c r="I32" s="7">
        <f t="shared" ref="I32" si="50">E32+G32</f>
        <v>430.32</v>
      </c>
      <c r="J32" s="7">
        <f>ROUND(J29*0.25,2)</f>
        <v>430.32</v>
      </c>
      <c r="K32" s="7">
        <f t="shared" ref="K32:M32" si="51">ROUND(K29*0.25,2)</f>
        <v>430.32</v>
      </c>
      <c r="L32" s="7">
        <f t="shared" si="51"/>
        <v>0</v>
      </c>
      <c r="M32" s="7">
        <f t="shared" si="51"/>
        <v>0</v>
      </c>
      <c r="N32" s="7">
        <f t="shared" si="39"/>
        <v>430.32</v>
      </c>
      <c r="O32" s="7">
        <f t="shared" si="39"/>
        <v>430.32</v>
      </c>
    </row>
    <row r="33" spans="1:15" ht="45" x14ac:dyDescent="0.25">
      <c r="A33" s="20">
        <v>7</v>
      </c>
      <c r="B33" s="14" t="s">
        <v>11</v>
      </c>
      <c r="C33" s="20" t="s">
        <v>8</v>
      </c>
      <c r="D33" s="7">
        <f>ROUND((D30+D31)*0.2,2)</f>
        <v>237.54</v>
      </c>
      <c r="E33" s="7">
        <f t="shared" ref="E33:G33" si="52">ROUND((E30+E31)*0.2,2)</f>
        <v>237.54</v>
      </c>
      <c r="F33" s="7">
        <f>ROUND((F30+F31)*0.2,2)</f>
        <v>0</v>
      </c>
      <c r="G33" s="7">
        <f t="shared" si="52"/>
        <v>0</v>
      </c>
      <c r="H33" s="7">
        <f t="shared" ref="H33:I38" si="53">D33+F33</f>
        <v>237.54</v>
      </c>
      <c r="I33" s="7">
        <f t="shared" si="53"/>
        <v>237.54</v>
      </c>
      <c r="J33" s="7">
        <f>ROUND((J30+J31)*0.2,2)</f>
        <v>237.54</v>
      </c>
      <c r="K33" s="7">
        <f t="shared" ref="K33" si="54">ROUND((K30+K31)*0.2,2)</f>
        <v>237.54</v>
      </c>
      <c r="L33" s="7">
        <f>ROUND((L30+L31)*0.2,2)</f>
        <v>0</v>
      </c>
      <c r="M33" s="7">
        <f t="shared" ref="M33" si="55">ROUND((M30+M31)*0.2,2)</f>
        <v>0</v>
      </c>
      <c r="N33" s="7">
        <f t="shared" ref="N33:O38" si="56">J33+L33</f>
        <v>237.54</v>
      </c>
      <c r="O33" s="7">
        <f t="shared" si="56"/>
        <v>237.54</v>
      </c>
    </row>
    <row r="34" spans="1:15" ht="60" x14ac:dyDescent="0.25">
      <c r="A34" s="22">
        <v>8</v>
      </c>
      <c r="B34" s="14" t="s">
        <v>43</v>
      </c>
      <c r="C34" s="20" t="s">
        <v>8</v>
      </c>
      <c r="D34" s="7">
        <f>ROUND(D30*0.05,2)</f>
        <v>25.82</v>
      </c>
      <c r="E34" s="7">
        <f t="shared" ref="E34:G34" si="57">ROUND(E30*0.05,2)</f>
        <v>25.82</v>
      </c>
      <c r="F34" s="7">
        <f>ROUND(F30*0.05,2)</f>
        <v>0</v>
      </c>
      <c r="G34" s="7">
        <f t="shared" si="57"/>
        <v>0</v>
      </c>
      <c r="H34" s="7">
        <f t="shared" si="53"/>
        <v>25.82</v>
      </c>
      <c r="I34" s="7">
        <f t="shared" si="53"/>
        <v>25.82</v>
      </c>
      <c r="J34" s="7">
        <f>ROUND(J30*0.05,2)</f>
        <v>25.82</v>
      </c>
      <c r="K34" s="7">
        <f t="shared" ref="K34" si="58">ROUND(K30*0.05,2)</f>
        <v>25.82</v>
      </c>
      <c r="L34" s="7">
        <f>ROUND(L30*0.05,2)</f>
        <v>0</v>
      </c>
      <c r="M34" s="7">
        <f t="shared" ref="M34" si="59">ROUND(M30*0.05,2)</f>
        <v>0</v>
      </c>
      <c r="N34" s="7">
        <f t="shared" si="56"/>
        <v>25.82</v>
      </c>
      <c r="O34" s="7">
        <f t="shared" si="56"/>
        <v>25.82</v>
      </c>
    </row>
    <row r="35" spans="1:15" ht="45" x14ac:dyDescent="0.25">
      <c r="A35" s="22"/>
      <c r="B35" s="14" t="s">
        <v>44</v>
      </c>
      <c r="C35" s="20" t="s">
        <v>8</v>
      </c>
      <c r="D35" s="7">
        <f>ROUND(D30*0.05,2)</f>
        <v>25.82</v>
      </c>
      <c r="E35" s="7">
        <f t="shared" ref="E35:G35" si="60">ROUND(E30*0.05,2)</f>
        <v>25.82</v>
      </c>
      <c r="F35" s="7">
        <f>ROUND(F30*0.05,2)</f>
        <v>0</v>
      </c>
      <c r="G35" s="7">
        <f t="shared" si="60"/>
        <v>0</v>
      </c>
      <c r="H35" s="7">
        <f t="shared" si="53"/>
        <v>25.82</v>
      </c>
      <c r="I35" s="7">
        <f t="shared" si="53"/>
        <v>25.82</v>
      </c>
      <c r="J35" s="7">
        <f>ROUND(J30*0.05,2)</f>
        <v>25.82</v>
      </c>
      <c r="K35" s="7">
        <f t="shared" ref="K35" si="61">ROUND(K30*0.05,2)</f>
        <v>25.82</v>
      </c>
      <c r="L35" s="7">
        <f>ROUND(L30*0.05,2)</f>
        <v>0</v>
      </c>
      <c r="M35" s="7">
        <f t="shared" ref="M35" si="62">ROUND(M30*0.05,2)</f>
        <v>0</v>
      </c>
      <c r="N35" s="7">
        <f t="shared" si="56"/>
        <v>25.82</v>
      </c>
      <c r="O35" s="7">
        <f t="shared" si="56"/>
        <v>25.82</v>
      </c>
    </row>
    <row r="36" spans="1:15" x14ac:dyDescent="0.25">
      <c r="A36" s="20">
        <v>9</v>
      </c>
      <c r="B36" s="15" t="s">
        <v>12</v>
      </c>
      <c r="C36" s="20" t="s">
        <v>8</v>
      </c>
      <c r="D36" s="7">
        <f>ROUND((D30+D31+D32+D33+D34+D35)*0.05,2)</f>
        <v>95.36</v>
      </c>
      <c r="E36" s="7">
        <f t="shared" ref="E36:G36" si="63">ROUND((E30+E31+E32+E33+E34+E35)*0.05,2)</f>
        <v>95.36</v>
      </c>
      <c r="F36" s="7">
        <f>ROUND((F30+F31+F32+F33+F34+F35)*0.05,2)</f>
        <v>0</v>
      </c>
      <c r="G36" s="7">
        <f t="shared" si="63"/>
        <v>0</v>
      </c>
      <c r="H36" s="7">
        <f t="shared" si="53"/>
        <v>95.36</v>
      </c>
      <c r="I36" s="7">
        <f t="shared" si="53"/>
        <v>95.36</v>
      </c>
      <c r="J36" s="7">
        <f>ROUND((J30+J31+J32+J33+J34+J35)*0.05,2)</f>
        <v>95.36</v>
      </c>
      <c r="K36" s="7">
        <f t="shared" ref="K36" si="64">ROUND((K30+K31+K32+K33+K34+K35)*0.05,2)</f>
        <v>95.36</v>
      </c>
      <c r="L36" s="7">
        <f>ROUND((L30+L31+L32+L33+L34+L35)*0.05,2)</f>
        <v>0</v>
      </c>
      <c r="M36" s="7">
        <f t="shared" ref="M36" si="65">ROUND((M30+M31+M32+M33+M34+M35)*0.05,2)</f>
        <v>0</v>
      </c>
      <c r="N36" s="7">
        <f t="shared" si="56"/>
        <v>95.36</v>
      </c>
      <c r="O36" s="7">
        <f t="shared" si="56"/>
        <v>95.36</v>
      </c>
    </row>
    <row r="37" spans="1:15" x14ac:dyDescent="0.25">
      <c r="A37" s="22">
        <v>10</v>
      </c>
      <c r="B37" s="15" t="s">
        <v>13</v>
      </c>
      <c r="C37" s="20" t="s">
        <v>8</v>
      </c>
      <c r="D37" s="20">
        <f>ROUND((D30+D31+D32+D33+D34+D35)*0.01,2)</f>
        <v>19.07</v>
      </c>
      <c r="E37" s="20">
        <f t="shared" ref="E37:G37" si="66">ROUND((E30+E31+E32+E33+E34+E35)*0.01,2)</f>
        <v>19.07</v>
      </c>
      <c r="F37" s="20">
        <f>ROUND((F30+F31+F32+F33+F34+F35)*0.01,2)</f>
        <v>0</v>
      </c>
      <c r="G37" s="20">
        <f t="shared" si="66"/>
        <v>0</v>
      </c>
      <c r="H37" s="7">
        <f t="shared" si="53"/>
        <v>19.07</v>
      </c>
      <c r="I37" s="7">
        <f t="shared" si="53"/>
        <v>19.07</v>
      </c>
      <c r="J37" s="20">
        <f>ROUND((J30+J31+J32+J33+J34+J35)*0.01,2)</f>
        <v>19.07</v>
      </c>
      <c r="K37" s="20">
        <f t="shared" ref="K37" si="67">ROUND((K30+K31+K32+K33+K34+K35)*0.01,2)</f>
        <v>19.07</v>
      </c>
      <c r="L37" s="20">
        <f>ROUND((L30+L31+L32+L33+L34+L35)*0.01,2)</f>
        <v>0</v>
      </c>
      <c r="M37" s="20">
        <f t="shared" ref="M37" si="68">ROUND((M30+M31+M32+M33+M34+M35)*0.01,2)</f>
        <v>0</v>
      </c>
      <c r="N37" s="7">
        <f t="shared" si="56"/>
        <v>19.07</v>
      </c>
      <c r="O37" s="7">
        <f t="shared" si="56"/>
        <v>19.07</v>
      </c>
    </row>
    <row r="38" spans="1:15" ht="45" x14ac:dyDescent="0.25">
      <c r="A38" s="20">
        <v>11</v>
      </c>
      <c r="B38" s="14" t="s">
        <v>17</v>
      </c>
      <c r="C38" s="20" t="s">
        <v>8</v>
      </c>
      <c r="D38" s="6">
        <f>ROUND((D30+D31+D32+D33+D34+D35+D36+D37)*0.302,2)</f>
        <v>610.53</v>
      </c>
      <c r="E38" s="6">
        <f t="shared" ref="E38:G38" si="69">ROUND((E30+E31+E32+E33+E34+E35+E36+E37)*0.302,2)</f>
        <v>610.53</v>
      </c>
      <c r="F38" s="6">
        <f>ROUND((F30+F31+F32+F33+F34+F35+F36+F37)*0.302,2)</f>
        <v>0</v>
      </c>
      <c r="G38" s="6">
        <f t="shared" si="69"/>
        <v>0</v>
      </c>
      <c r="H38" s="7">
        <f t="shared" si="53"/>
        <v>610.53</v>
      </c>
      <c r="I38" s="7">
        <f t="shared" si="53"/>
        <v>610.53</v>
      </c>
      <c r="J38" s="6">
        <f>ROUND((J30+J31+J32+J33+J34+J35+J36+J37)*0.302,2)</f>
        <v>610.53</v>
      </c>
      <c r="K38" s="6">
        <f t="shared" ref="K38" si="70">ROUND((K30+K31+K32+K33+K34+K35+K36+K37)*0.302,2)</f>
        <v>610.53</v>
      </c>
      <c r="L38" s="6">
        <f>ROUND((L30+L31+L32+L33+L34+L35+L36+L37)*0.302,2)</f>
        <v>0</v>
      </c>
      <c r="M38" s="6">
        <f t="shared" ref="M38" si="71">ROUND((M30+M31+M32+M33+M34+M35+M36+M37)*0.302,2)</f>
        <v>0</v>
      </c>
      <c r="N38" s="7">
        <f t="shared" si="56"/>
        <v>610.53</v>
      </c>
      <c r="O38" s="7">
        <f t="shared" si="56"/>
        <v>610.53</v>
      </c>
    </row>
    <row r="39" spans="1:15" ht="60" x14ac:dyDescent="0.25">
      <c r="A39" s="22">
        <v>12</v>
      </c>
      <c r="B39" s="14" t="s">
        <v>45</v>
      </c>
      <c r="C39" s="20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</row>
    <row r="40" spans="1:15" x14ac:dyDescent="0.25">
      <c r="A40" s="15"/>
      <c r="B40" s="16" t="s">
        <v>15</v>
      </c>
      <c r="C40" s="20" t="s">
        <v>8</v>
      </c>
      <c r="D40" s="7">
        <f>D30+D31+D32+D33+D34+D35+D36+D37+D38+D29</f>
        <v>4353.4399999999996</v>
      </c>
      <c r="E40" s="7">
        <f t="shared" ref="E40:M40" si="72">E30+E31+E32+E33+E34+E35+E36+E37+E38+E29</f>
        <v>4353.4399999999996</v>
      </c>
      <c r="F40" s="7">
        <f t="shared" si="72"/>
        <v>0</v>
      </c>
      <c r="G40" s="7">
        <f t="shared" si="72"/>
        <v>0</v>
      </c>
      <c r="H40" s="7">
        <f>H30+H31+H32+H33+H34+H35+H36+H37+H38</f>
        <v>2632.1499999999996</v>
      </c>
      <c r="I40" s="7">
        <f t="shared" si="72"/>
        <v>4353.4399999999996</v>
      </c>
      <c r="J40" s="7">
        <f t="shared" si="72"/>
        <v>4353.4399999999996</v>
      </c>
      <c r="K40" s="7">
        <f t="shared" si="72"/>
        <v>4353.4399999999996</v>
      </c>
      <c r="L40" s="7">
        <f t="shared" si="72"/>
        <v>0</v>
      </c>
      <c r="M40" s="7">
        <f t="shared" si="72"/>
        <v>0</v>
      </c>
      <c r="N40" s="7">
        <f>N30+N31+N32+N33+N34+N35+N36+N37+N38</f>
        <v>2632.1499999999996</v>
      </c>
      <c r="O40" s="7">
        <f t="shared" ref="O40" si="73">O30+O31+O32+O33+O34+O35+O36+O37+O38</f>
        <v>2632.1499999999996</v>
      </c>
    </row>
    <row r="41" spans="1:15" x14ac:dyDescent="0.25">
      <c r="A41" s="15"/>
      <c r="B41" s="16" t="s">
        <v>16</v>
      </c>
      <c r="C41" s="20" t="s">
        <v>8</v>
      </c>
      <c r="D41" s="7">
        <f>ROUND(D40*12,2)</f>
        <v>52241.279999999999</v>
      </c>
      <c r="E41" s="7">
        <f t="shared" ref="E41:I41" si="74">ROUND(E40*12,2)</f>
        <v>52241.279999999999</v>
      </c>
      <c r="F41" s="7">
        <f>ROUND(F40*12,2)</f>
        <v>0</v>
      </c>
      <c r="G41" s="7">
        <f t="shared" si="74"/>
        <v>0</v>
      </c>
      <c r="H41" s="7">
        <f t="shared" si="74"/>
        <v>31585.8</v>
      </c>
      <c r="I41" s="7">
        <f t="shared" si="74"/>
        <v>52241.279999999999</v>
      </c>
      <c r="J41" s="7">
        <f>ROUND(J40*12,2)</f>
        <v>52241.279999999999</v>
      </c>
      <c r="K41" s="7">
        <f t="shared" ref="K41" si="75">ROUND(K40*12,2)</f>
        <v>52241.279999999999</v>
      </c>
      <c r="L41" s="7">
        <f>ROUND(L40*12,2)</f>
        <v>0</v>
      </c>
      <c r="M41" s="7">
        <f t="shared" ref="M41:O41" si="76">ROUND(M40*12,2)</f>
        <v>0</v>
      </c>
      <c r="N41" s="7">
        <f t="shared" si="76"/>
        <v>31585.8</v>
      </c>
      <c r="O41" s="7">
        <f t="shared" si="76"/>
        <v>31585.8</v>
      </c>
    </row>
    <row r="42" spans="1:15" ht="19.5" customHeight="1" x14ac:dyDescent="0.25">
      <c r="A42" s="15"/>
      <c r="B42" s="39" t="s">
        <v>18</v>
      </c>
      <c r="C42" s="40"/>
      <c r="D42" s="15"/>
      <c r="E42" s="15"/>
      <c r="F42" s="15"/>
      <c r="G42" s="15"/>
      <c r="H42" s="17"/>
      <c r="I42" s="17"/>
      <c r="J42" s="15"/>
      <c r="K42" s="15"/>
      <c r="L42" s="15"/>
      <c r="M42" s="15"/>
      <c r="N42" s="17"/>
      <c r="O42" s="17"/>
    </row>
    <row r="43" spans="1:15" x14ac:dyDescent="0.25">
      <c r="A43" s="15"/>
      <c r="B43" s="14" t="s">
        <v>49</v>
      </c>
      <c r="C43" s="13" t="s">
        <v>8</v>
      </c>
      <c r="D43" s="7">
        <f>ROUND(D25*0.02,2)</f>
        <v>13044.25</v>
      </c>
      <c r="E43" s="7">
        <f t="shared" ref="E43:G43" si="77">ROUND(E25*0.02,2)</f>
        <v>14217.55</v>
      </c>
      <c r="F43" s="7">
        <f t="shared" si="77"/>
        <v>13044.25</v>
      </c>
      <c r="G43" s="7">
        <f t="shared" si="77"/>
        <v>14217.55</v>
      </c>
      <c r="H43" s="7">
        <f t="shared" ref="H43:I43" si="78">D43+F43</f>
        <v>26088.5</v>
      </c>
      <c r="I43" s="7">
        <f t="shared" si="78"/>
        <v>28435.1</v>
      </c>
      <c r="J43" s="7">
        <f>ROUND(J25*0.02,2)</f>
        <v>16730.669999999998</v>
      </c>
      <c r="K43" s="7">
        <f t="shared" ref="K43:M43" si="79">ROUND(K25*0.02,2)</f>
        <v>18235.55</v>
      </c>
      <c r="L43" s="7">
        <f t="shared" si="79"/>
        <v>16730.669999999998</v>
      </c>
      <c r="M43" s="7">
        <f t="shared" si="79"/>
        <v>18235.55</v>
      </c>
      <c r="N43" s="7">
        <f t="shared" ref="N43:O43" si="80">J43+L43</f>
        <v>33461.339999999997</v>
      </c>
      <c r="O43" s="7">
        <f t="shared" si="80"/>
        <v>36471.1</v>
      </c>
    </row>
    <row r="44" spans="1:15" ht="66" customHeight="1" x14ac:dyDescent="0.25">
      <c r="A44" s="15"/>
      <c r="B44" s="32" t="s">
        <v>20</v>
      </c>
      <c r="C44" s="33"/>
      <c r="D44" s="7"/>
      <c r="E44" s="7"/>
      <c r="F44" s="7"/>
      <c r="G44" s="7"/>
      <c r="H44" s="7"/>
      <c r="I44" s="7"/>
      <c r="J44" s="15"/>
      <c r="K44" s="15"/>
      <c r="L44" s="15"/>
      <c r="M44" s="15"/>
      <c r="N44" s="17"/>
      <c r="O44" s="17"/>
    </row>
    <row r="45" spans="1:15" ht="45" customHeight="1" x14ac:dyDescent="0.25">
      <c r="A45" s="15"/>
      <c r="B45" s="14" t="s">
        <v>47</v>
      </c>
      <c r="C45" s="13" t="s">
        <v>8</v>
      </c>
      <c r="D45" s="7">
        <f>ROUND(0.012*D25,2)</f>
        <v>7826.55</v>
      </c>
      <c r="E45" s="7">
        <f t="shared" ref="E45:G45" si="81">ROUND(0.012*E25,2)</f>
        <v>8530.5300000000007</v>
      </c>
      <c r="F45" s="7">
        <f t="shared" si="81"/>
        <v>7826.55</v>
      </c>
      <c r="G45" s="7">
        <f t="shared" si="81"/>
        <v>8530.5300000000007</v>
      </c>
      <c r="H45" s="7">
        <f t="shared" ref="H45:I45" si="82">D45+F45</f>
        <v>15653.1</v>
      </c>
      <c r="I45" s="7">
        <f t="shared" si="82"/>
        <v>17061.060000000001</v>
      </c>
      <c r="J45" s="7">
        <f>ROUND(0.012*J25,2)</f>
        <v>10038.4</v>
      </c>
      <c r="K45" s="7">
        <f t="shared" ref="K45:M45" si="83">ROUND(0.012*K25,2)</f>
        <v>10941.33</v>
      </c>
      <c r="L45" s="7">
        <f t="shared" si="83"/>
        <v>10038.4</v>
      </c>
      <c r="M45" s="7">
        <f t="shared" si="83"/>
        <v>10941.33</v>
      </c>
      <c r="N45" s="7">
        <f t="shared" ref="N45:O45" si="84">J45+L45</f>
        <v>20076.8</v>
      </c>
      <c r="O45" s="7">
        <f t="shared" si="84"/>
        <v>21882.66</v>
      </c>
    </row>
    <row r="46" spans="1:15" ht="66.75" customHeight="1" x14ac:dyDescent="0.25">
      <c r="A46" s="15"/>
      <c r="B46" s="32" t="s">
        <v>19</v>
      </c>
      <c r="C46" s="33"/>
      <c r="D46" s="15"/>
      <c r="E46" s="15"/>
      <c r="F46" s="15"/>
      <c r="G46" s="15"/>
      <c r="H46" s="17"/>
      <c r="I46" s="17"/>
      <c r="J46" s="15"/>
      <c r="K46" s="15"/>
      <c r="L46" s="15"/>
      <c r="M46" s="15"/>
      <c r="N46" s="17"/>
      <c r="O46" s="17"/>
    </row>
    <row r="47" spans="1:15" x14ac:dyDescent="0.25">
      <c r="A47" s="15"/>
      <c r="B47" s="14" t="s">
        <v>48</v>
      </c>
      <c r="C47" s="13" t="s">
        <v>8</v>
      </c>
      <c r="D47" s="7">
        <f>ROUND(0.031*D25,2)</f>
        <v>20218.580000000002</v>
      </c>
      <c r="E47" s="7">
        <f t="shared" ref="E47:G47" si="85">ROUND(0.031*E25,2)</f>
        <v>22037.200000000001</v>
      </c>
      <c r="F47" s="7">
        <f t="shared" si="85"/>
        <v>20218.580000000002</v>
      </c>
      <c r="G47" s="7">
        <f t="shared" si="85"/>
        <v>22037.200000000001</v>
      </c>
      <c r="H47" s="7">
        <f t="shared" ref="H47:I47" si="86">D47+F47</f>
        <v>40437.160000000003</v>
      </c>
      <c r="I47" s="7">
        <f t="shared" si="86"/>
        <v>44074.400000000001</v>
      </c>
      <c r="J47" s="7">
        <f>ROUND(0.031*J25,2)</f>
        <v>25932.53</v>
      </c>
      <c r="K47" s="7">
        <f t="shared" ref="K47:M47" si="87">ROUND(0.031*K25,2)</f>
        <v>28265.11</v>
      </c>
      <c r="L47" s="7">
        <f t="shared" si="87"/>
        <v>25932.53</v>
      </c>
      <c r="M47" s="7">
        <f t="shared" si="87"/>
        <v>28265.11</v>
      </c>
      <c r="N47" s="7">
        <f t="shared" ref="N47:O47" si="88">J47+L47</f>
        <v>51865.06</v>
      </c>
      <c r="O47" s="7">
        <f t="shared" si="88"/>
        <v>56530.22</v>
      </c>
    </row>
    <row r="48" spans="1:15" ht="68.25" customHeight="1" x14ac:dyDescent="0.25">
      <c r="A48" s="15"/>
      <c r="B48" s="32" t="s">
        <v>21</v>
      </c>
      <c r="C48" s="33"/>
      <c r="D48" s="15"/>
      <c r="E48" s="15"/>
      <c r="F48" s="15"/>
      <c r="G48" s="15"/>
      <c r="H48" s="17"/>
      <c r="I48" s="17"/>
      <c r="J48" s="15"/>
      <c r="K48" s="15"/>
      <c r="L48" s="15"/>
      <c r="M48" s="15"/>
      <c r="N48" s="17"/>
      <c r="O48" s="17"/>
    </row>
    <row r="49" spans="1:15" x14ac:dyDescent="0.25">
      <c r="A49" s="15"/>
      <c r="B49" s="15"/>
      <c r="C49" s="13" t="s">
        <v>8</v>
      </c>
      <c r="D49" s="7">
        <f>D25+D43+D45+D47</f>
        <v>693301.74</v>
      </c>
      <c r="E49" s="7">
        <f>E25+E43+E45+E47</f>
        <v>755662.76</v>
      </c>
      <c r="F49" s="7">
        <f>F25+F43+F45+F47</f>
        <v>693301.74</v>
      </c>
      <c r="G49" s="7">
        <f>G25+G43+G45+G47</f>
        <v>755662.76</v>
      </c>
      <c r="H49" s="7">
        <f t="shared" ref="H49:I49" si="89">D49+F49</f>
        <v>1386603.48</v>
      </c>
      <c r="I49" s="7">
        <f t="shared" si="89"/>
        <v>1511325.52</v>
      </c>
      <c r="J49" s="7">
        <f>J25+J43+J45+J47</f>
        <v>889234.92</v>
      </c>
      <c r="K49" s="7">
        <f>K25+K43+K45+K47</f>
        <v>969219.63</v>
      </c>
      <c r="L49" s="7">
        <f>L25+L43+L45+L47</f>
        <v>889234.92</v>
      </c>
      <c r="M49" s="7">
        <f>M25+M43+M45+M47</f>
        <v>969219.63</v>
      </c>
      <c r="N49" s="7">
        <f t="shared" ref="N49:O49" si="90">J49+L49</f>
        <v>1778469.84</v>
      </c>
      <c r="O49" s="7">
        <f t="shared" si="90"/>
        <v>1938439.26</v>
      </c>
    </row>
    <row r="50" spans="1:15" ht="31.5" customHeight="1" x14ac:dyDescent="0.25">
      <c r="A50" s="15"/>
      <c r="B50" s="32" t="s">
        <v>33</v>
      </c>
      <c r="C50" s="33"/>
      <c r="D50" s="4">
        <v>25</v>
      </c>
      <c r="E50" s="4">
        <v>25</v>
      </c>
      <c r="F50" s="4">
        <v>25</v>
      </c>
      <c r="G50" s="4">
        <v>25</v>
      </c>
      <c r="H50" s="4">
        <v>25</v>
      </c>
      <c r="I50" s="4">
        <v>25</v>
      </c>
      <c r="J50" s="4">
        <v>25</v>
      </c>
      <c r="K50" s="4">
        <v>25</v>
      </c>
      <c r="L50" s="4">
        <v>25</v>
      </c>
      <c r="M50" s="4">
        <v>25</v>
      </c>
      <c r="N50" s="4">
        <v>25</v>
      </c>
      <c r="O50" s="4">
        <v>25</v>
      </c>
    </row>
    <row r="51" spans="1:15" ht="32.25" customHeight="1" x14ac:dyDescent="0.25">
      <c r="A51" s="15"/>
      <c r="B51" s="32" t="s">
        <v>34</v>
      </c>
      <c r="C51" s="33"/>
      <c r="D51" s="4">
        <f>ROUND(D49/25,0)</f>
        <v>27732</v>
      </c>
      <c r="E51" s="4">
        <f t="shared" ref="E51:G51" si="91">ROUND(E49/25,0)</f>
        <v>30227</v>
      </c>
      <c r="F51" s="4">
        <f t="shared" si="91"/>
        <v>27732</v>
      </c>
      <c r="G51" s="4">
        <f t="shared" si="91"/>
        <v>30227</v>
      </c>
      <c r="H51" s="4">
        <f>ROUND((D51+F51)/2,0)</f>
        <v>27732</v>
      </c>
      <c r="I51" s="4">
        <f>ROUND((E51+G51)/2,0)</f>
        <v>30227</v>
      </c>
      <c r="J51" s="4">
        <f>ROUND(J49/25,0)</f>
        <v>35569</v>
      </c>
      <c r="K51" s="4">
        <f t="shared" ref="K51:M51" si="92">ROUND(K49/25,0)</f>
        <v>38769</v>
      </c>
      <c r="L51" s="4">
        <f t="shared" si="92"/>
        <v>35569</v>
      </c>
      <c r="M51" s="4">
        <f t="shared" si="92"/>
        <v>38769</v>
      </c>
      <c r="N51" s="4">
        <f>ROUND((J51+L51)/2,0)</f>
        <v>35569</v>
      </c>
      <c r="O51" s="4">
        <f>ROUND((K51+M51)/2,0)</f>
        <v>38769</v>
      </c>
    </row>
    <row r="52" spans="1:15" ht="64.5" customHeight="1" x14ac:dyDescent="0.25">
      <c r="A52" s="15"/>
      <c r="B52" s="32" t="s">
        <v>35</v>
      </c>
      <c r="C52" s="33"/>
      <c r="D52" s="7"/>
      <c r="E52" s="7"/>
      <c r="F52" s="7"/>
      <c r="G52" s="7"/>
      <c r="H52" s="4">
        <f>'5-6 дневная  неделя'!H50</f>
        <v>25887</v>
      </c>
      <c r="I52" s="4">
        <f>H52</f>
        <v>25887</v>
      </c>
      <c r="J52" s="7"/>
      <c r="K52" s="7"/>
      <c r="L52" s="7"/>
      <c r="M52" s="7"/>
      <c r="N52" s="4">
        <f>'5-6 дневная  неделя'!N50</f>
        <v>31915</v>
      </c>
      <c r="O52" s="4">
        <f>N52</f>
        <v>31915</v>
      </c>
    </row>
    <row r="53" spans="1:15" ht="106.5" customHeight="1" x14ac:dyDescent="0.25">
      <c r="A53" s="15"/>
      <c r="B53" s="46" t="s">
        <v>36</v>
      </c>
      <c r="C53" s="47"/>
      <c r="D53" s="7"/>
      <c r="E53" s="7"/>
      <c r="F53" s="7"/>
      <c r="G53" s="7"/>
      <c r="H53" s="18">
        <f>ROUND(H51/H52,3)</f>
        <v>1.071</v>
      </c>
      <c r="I53" s="18">
        <f>ROUND(I51/I52,3)</f>
        <v>1.1679999999999999</v>
      </c>
      <c r="J53" s="7"/>
      <c r="K53" s="7"/>
      <c r="L53" s="7"/>
      <c r="M53" s="7"/>
      <c r="N53" s="18">
        <f>ROUND(N51/N52,3)</f>
        <v>1.1140000000000001</v>
      </c>
      <c r="O53" s="18">
        <f>ROUND(O51/O52,3)</f>
        <v>1.2150000000000001</v>
      </c>
    </row>
    <row r="54" spans="1:15" ht="126.75" customHeight="1" x14ac:dyDescent="0.25">
      <c r="A54" s="15"/>
      <c r="B54" s="32" t="s">
        <v>51</v>
      </c>
      <c r="C54" s="33"/>
      <c r="D54" s="27">
        <v>3720</v>
      </c>
      <c r="E54" s="27">
        <v>3720</v>
      </c>
      <c r="F54" s="27">
        <v>3720</v>
      </c>
      <c r="G54" s="27">
        <v>3720</v>
      </c>
      <c r="H54" s="27">
        <v>3720</v>
      </c>
      <c r="I54" s="27">
        <v>3720</v>
      </c>
      <c r="J54" s="27">
        <v>3720</v>
      </c>
      <c r="K54" s="27">
        <v>3720</v>
      </c>
      <c r="L54" s="27">
        <v>3720</v>
      </c>
      <c r="M54" s="27">
        <v>3720</v>
      </c>
      <c r="N54" s="27">
        <v>3720</v>
      </c>
      <c r="O54" s="27">
        <v>3720</v>
      </c>
    </row>
    <row r="55" spans="1:15" ht="65.25" customHeight="1" x14ac:dyDescent="0.25">
      <c r="A55" s="15"/>
      <c r="B55" s="45" t="s">
        <v>37</v>
      </c>
      <c r="C55" s="45"/>
      <c r="D55" s="15"/>
      <c r="E55" s="15"/>
      <c r="F55" s="15"/>
      <c r="G55" s="15"/>
      <c r="H55" s="4">
        <f>H52+H54</f>
        <v>29607</v>
      </c>
      <c r="I55" s="4">
        <f>I52+I54</f>
        <v>29607</v>
      </c>
      <c r="J55" s="15"/>
      <c r="K55" s="15"/>
      <c r="L55" s="15"/>
      <c r="M55" s="15"/>
      <c r="N55" s="4">
        <f>N52+N54</f>
        <v>35635</v>
      </c>
      <c r="O55" s="4">
        <f>O52+O54</f>
        <v>35635</v>
      </c>
    </row>
    <row r="56" spans="1:15" ht="68.25" customHeight="1" x14ac:dyDescent="0.25">
      <c r="A56" s="15"/>
      <c r="B56" s="32" t="s">
        <v>52</v>
      </c>
      <c r="C56" s="33"/>
      <c r="D56" s="15"/>
      <c r="E56" s="15"/>
      <c r="F56" s="15"/>
      <c r="G56" s="15"/>
      <c r="H56" s="4">
        <f>H51+H54</f>
        <v>31452</v>
      </c>
      <c r="I56" s="4">
        <f t="shared" ref="I56:O56" si="93">I51+I54</f>
        <v>33947</v>
      </c>
      <c r="J56" s="4"/>
      <c r="K56" s="4"/>
      <c r="L56" s="4"/>
      <c r="M56" s="4"/>
      <c r="N56" s="4">
        <f t="shared" si="93"/>
        <v>39289</v>
      </c>
      <c r="O56" s="4">
        <f t="shared" si="93"/>
        <v>42489</v>
      </c>
    </row>
  </sheetData>
  <mergeCells count="26">
    <mergeCell ref="B53:C53"/>
    <mergeCell ref="B54:C54"/>
    <mergeCell ref="B55:C55"/>
    <mergeCell ref="L7:M7"/>
    <mergeCell ref="B56:C56"/>
    <mergeCell ref="B42:C42"/>
    <mergeCell ref="B51:C51"/>
    <mergeCell ref="B44:C44"/>
    <mergeCell ref="B46:C46"/>
    <mergeCell ref="B52:C52"/>
    <mergeCell ref="K2:O2"/>
    <mergeCell ref="A3:O3"/>
    <mergeCell ref="B50:C50"/>
    <mergeCell ref="A5:A8"/>
    <mergeCell ref="B5:B8"/>
    <mergeCell ref="C5:C8"/>
    <mergeCell ref="D5:O5"/>
    <mergeCell ref="D6:I6"/>
    <mergeCell ref="J6:O6"/>
    <mergeCell ref="D7:E7"/>
    <mergeCell ref="F7:G7"/>
    <mergeCell ref="H7:I7"/>
    <mergeCell ref="J7:K7"/>
    <mergeCell ref="B48:C48"/>
    <mergeCell ref="N7:O7"/>
    <mergeCell ref="B9:C9"/>
  </mergeCells>
  <printOptions horizontalCentered="1"/>
  <pageMargins left="0" right="0.19685039370078741" top="0.74803149606299213" bottom="0.55118110236220474" header="0.31496062992125984" footer="0.31496062992125984"/>
  <pageSetup paperSize="9" scale="5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5-6 дневная  неделя</vt:lpstr>
      <vt:lpstr>5-6 дневная-село</vt:lpstr>
      <vt:lpstr>'5-6 дневная  неделя'!Заголовки_для_печати</vt:lpstr>
      <vt:lpstr>'5-6 дневная-село'!Заголовки_для_печати</vt:lpstr>
      <vt:lpstr>'5-6 дневная  неделя'!Область_печати</vt:lpstr>
      <vt:lpstr>'5-6 дневная-село'!Область_печати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2021-01-31T09:56:50Z</dcterms:modified>
</cp:coreProperties>
</file>