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неделя'!$3:$6</definedName>
    <definedName name="_xlnm.Print_Titles" localSheetId="1">'5-6 дневная-село'!$A:$B,'5-6 дневная-село'!$3:$6</definedName>
  </definedNames>
  <calcPr calcId="145621"/>
</workbook>
</file>

<file path=xl/calcChain.xml><?xml version="1.0" encoding="utf-8"?>
<calcChain xmlns="http://schemas.openxmlformats.org/spreadsheetml/2006/main">
  <c r="E29" i="7" l="1"/>
  <c r="F29" i="7"/>
  <c r="G29" i="7"/>
  <c r="H29" i="7"/>
  <c r="I29" i="7"/>
  <c r="J29" i="7"/>
  <c r="K29" i="7"/>
  <c r="L29" i="7"/>
  <c r="M29" i="7"/>
  <c r="D29" i="7"/>
  <c r="O37" i="7" l="1"/>
  <c r="N37" i="7"/>
  <c r="I37" i="7"/>
  <c r="H37" i="7"/>
  <c r="O36" i="1"/>
  <c r="N36" i="1"/>
  <c r="I36" i="1"/>
  <c r="H36" i="1"/>
  <c r="O34" i="1"/>
  <c r="N34" i="1"/>
  <c r="I34" i="1"/>
  <c r="H34" i="1"/>
  <c r="E28" i="1" l="1"/>
  <c r="F28" i="1"/>
  <c r="G28" i="1"/>
  <c r="H28" i="1"/>
  <c r="I28" i="1"/>
  <c r="J28" i="1"/>
  <c r="K28" i="1"/>
  <c r="L28" i="1"/>
  <c r="M28" i="1"/>
  <c r="D28" i="1"/>
  <c r="K16" i="1" l="1"/>
  <c r="L16" i="1"/>
  <c r="M16" i="1"/>
  <c r="J16" i="1"/>
  <c r="K17" i="7" l="1"/>
  <c r="L17" i="7"/>
  <c r="M17" i="7"/>
  <c r="J17" i="7"/>
  <c r="K15" i="7" l="1"/>
  <c r="L15" i="7"/>
  <c r="M15" i="7"/>
  <c r="J15" i="7"/>
  <c r="E15" i="7"/>
  <c r="F15" i="7"/>
  <c r="G15" i="7"/>
  <c r="D15" i="7"/>
  <c r="K14" i="1"/>
  <c r="L14" i="1"/>
  <c r="M14" i="1"/>
  <c r="J14" i="1"/>
  <c r="E14" i="1"/>
  <c r="F14" i="1"/>
  <c r="G14" i="1"/>
  <c r="D14" i="1"/>
  <c r="H15" i="1" l="1"/>
  <c r="I15" i="1"/>
  <c r="K18" i="7" l="1"/>
  <c r="L18" i="7"/>
  <c r="M18" i="7"/>
  <c r="K19" i="7"/>
  <c r="L19" i="7"/>
  <c r="M19" i="7"/>
  <c r="K20" i="7"/>
  <c r="K22" i="7" s="1"/>
  <c r="L20" i="7"/>
  <c r="L22" i="7" s="1"/>
  <c r="M20" i="7"/>
  <c r="M22" i="7" s="1"/>
  <c r="E17" i="1"/>
  <c r="F17" i="1"/>
  <c r="G17" i="1"/>
  <c r="E18" i="1"/>
  <c r="F18" i="1"/>
  <c r="G18" i="1"/>
  <c r="E19" i="1"/>
  <c r="E21" i="1" s="1"/>
  <c r="F19" i="1"/>
  <c r="F21" i="1" s="1"/>
  <c r="G19" i="1"/>
  <c r="G21" i="1" s="1"/>
  <c r="L17" i="1"/>
  <c r="M17" i="1"/>
  <c r="L18" i="1"/>
  <c r="M18" i="1"/>
  <c r="L19" i="1"/>
  <c r="L21" i="1" s="1"/>
  <c r="M19" i="1"/>
  <c r="M21" i="1" l="1"/>
  <c r="J19" i="7"/>
  <c r="J18" i="7"/>
  <c r="E18" i="7"/>
  <c r="F18" i="7"/>
  <c r="G18" i="7"/>
  <c r="E19" i="7"/>
  <c r="F19" i="7"/>
  <c r="G19" i="7"/>
  <c r="E20" i="7"/>
  <c r="E22" i="7" s="1"/>
  <c r="F20" i="7"/>
  <c r="F22" i="7" s="1"/>
  <c r="G20" i="7"/>
  <c r="G22" i="7" s="1"/>
  <c r="D19" i="7"/>
  <c r="D18" i="7"/>
  <c r="K10" i="7"/>
  <c r="L10" i="7"/>
  <c r="M10" i="7"/>
  <c r="J10" i="7"/>
  <c r="E10" i="7"/>
  <c r="F10" i="7"/>
  <c r="G10" i="7"/>
  <c r="D10" i="7"/>
  <c r="J20" i="7" l="1"/>
  <c r="J22" i="7" s="1"/>
  <c r="D20" i="7"/>
  <c r="D22" i="7" s="1"/>
  <c r="K17" i="1"/>
  <c r="K18" i="1"/>
  <c r="J18" i="1"/>
  <c r="J17" i="1"/>
  <c r="D18" i="1"/>
  <c r="D17" i="1"/>
  <c r="K10" i="1"/>
  <c r="L10" i="1"/>
  <c r="M10" i="1"/>
  <c r="J10" i="1"/>
  <c r="E10" i="1"/>
  <c r="F10" i="1"/>
  <c r="G10" i="1"/>
  <c r="D10" i="1"/>
  <c r="O15" i="1"/>
  <c r="K19" i="1" l="1"/>
  <c r="K21" i="1" s="1"/>
  <c r="J19" i="1"/>
  <c r="J21" i="1" s="1"/>
  <c r="D19" i="1"/>
  <c r="D21" i="1" s="1"/>
  <c r="N15" i="1"/>
  <c r="K9" i="1" l="1"/>
  <c r="L9" i="1"/>
  <c r="M9" i="1"/>
  <c r="J9" i="1"/>
  <c r="E9" i="1"/>
  <c r="F9" i="1"/>
  <c r="G9" i="1"/>
  <c r="D9" i="1"/>
  <c r="K9" i="7"/>
  <c r="L9" i="7"/>
  <c r="M9" i="7"/>
  <c r="J9" i="7"/>
  <c r="E9" i="7"/>
  <c r="F9" i="7"/>
  <c r="G9" i="7"/>
  <c r="D9" i="7"/>
  <c r="O8" i="1"/>
  <c r="N8" i="1"/>
  <c r="I8" i="1"/>
  <c r="H8" i="1"/>
  <c r="O9" i="7"/>
  <c r="I9" i="7"/>
  <c r="O8" i="7"/>
  <c r="N8" i="7"/>
  <c r="I8" i="7"/>
  <c r="H8" i="7"/>
  <c r="M13" i="7" l="1"/>
  <c r="K13" i="7"/>
  <c r="L13" i="7"/>
  <c r="J13" i="7"/>
  <c r="N13" i="7" s="1"/>
  <c r="N9" i="7"/>
  <c r="G13" i="7"/>
  <c r="E13" i="7"/>
  <c r="F13" i="7"/>
  <c r="H9" i="7"/>
  <c r="D13" i="7"/>
  <c r="I10" i="7"/>
  <c r="O10" i="7"/>
  <c r="E11" i="7"/>
  <c r="G11" i="7"/>
  <c r="K11" i="7"/>
  <c r="M11" i="7"/>
  <c r="M14" i="7" s="1"/>
  <c r="E12" i="7"/>
  <c r="G12" i="7"/>
  <c r="K12" i="7"/>
  <c r="M12" i="7"/>
  <c r="I15" i="7"/>
  <c r="H10" i="7"/>
  <c r="N10" i="7"/>
  <c r="D11" i="7"/>
  <c r="D12" i="7" s="1"/>
  <c r="F11" i="7"/>
  <c r="F12" i="7" s="1"/>
  <c r="J11" i="7"/>
  <c r="L11" i="7"/>
  <c r="J12" i="7"/>
  <c r="L14" i="7" l="1"/>
  <c r="F14" i="7"/>
  <c r="O17" i="7"/>
  <c r="K14" i="7"/>
  <c r="E14" i="7"/>
  <c r="H12" i="7"/>
  <c r="H11" i="7"/>
  <c r="J14" i="7"/>
  <c r="D14" i="7"/>
  <c r="N17" i="7"/>
  <c r="G14" i="7"/>
  <c r="L12" i="7"/>
  <c r="N15" i="7"/>
  <c r="N11" i="7"/>
  <c r="O15" i="7"/>
  <c r="O14" i="7"/>
  <c r="O13" i="7"/>
  <c r="H15" i="7"/>
  <c r="H13" i="7"/>
  <c r="I13" i="7"/>
  <c r="O12" i="7"/>
  <c r="I12" i="7"/>
  <c r="O11" i="7"/>
  <c r="I11" i="7"/>
  <c r="N12" i="7" l="1"/>
  <c r="H19" i="7"/>
  <c r="H14" i="7"/>
  <c r="O18" i="7"/>
  <c r="I18" i="7"/>
  <c r="I19" i="7"/>
  <c r="I14" i="7"/>
  <c r="F23" i="7"/>
  <c r="G23" i="7"/>
  <c r="O20" i="7"/>
  <c r="N14" i="7"/>
  <c r="O19" i="7"/>
  <c r="H18" i="7"/>
  <c r="K23" i="7"/>
  <c r="G27" i="7" l="1"/>
  <c r="F25" i="7"/>
  <c r="K27" i="7"/>
  <c r="F27" i="7"/>
  <c r="G25" i="7"/>
  <c r="F33" i="7"/>
  <c r="I20" i="7"/>
  <c r="N18" i="7"/>
  <c r="M23" i="7"/>
  <c r="N19" i="7"/>
  <c r="H20" i="7"/>
  <c r="K25" i="7"/>
  <c r="M27" i="7" l="1"/>
  <c r="O23" i="7"/>
  <c r="G33" i="7"/>
  <c r="O27" i="7"/>
  <c r="M25" i="7"/>
  <c r="O29" i="7"/>
  <c r="O22" i="7"/>
  <c r="N20" i="7"/>
  <c r="I22" i="7"/>
  <c r="E23" i="7"/>
  <c r="E27" i="7" l="1"/>
  <c r="M33" i="7"/>
  <c r="L23" i="7"/>
  <c r="O25" i="7"/>
  <c r="N22" i="7"/>
  <c r="J23" i="7"/>
  <c r="E25" i="7"/>
  <c r="I25" i="7" s="1"/>
  <c r="I27" i="7"/>
  <c r="I23" i="7"/>
  <c r="H22" i="7"/>
  <c r="D23" i="7"/>
  <c r="K33" i="7"/>
  <c r="D27" i="7" l="1"/>
  <c r="L27" i="7"/>
  <c r="J27" i="7"/>
  <c r="O33" i="7"/>
  <c r="O35" i="7" s="1"/>
  <c r="L25" i="7"/>
  <c r="L33" i="7" s="1"/>
  <c r="N23" i="7"/>
  <c r="J25" i="7"/>
  <c r="D25" i="7"/>
  <c r="H25" i="7" s="1"/>
  <c r="H27" i="7"/>
  <c r="H23" i="7"/>
  <c r="O9" i="1"/>
  <c r="N9" i="1"/>
  <c r="H9" i="1"/>
  <c r="I9" i="1"/>
  <c r="N25" i="7" l="1"/>
  <c r="N29" i="7"/>
  <c r="N27" i="7"/>
  <c r="E33" i="7"/>
  <c r="I33" i="7" s="1"/>
  <c r="I35" i="7" s="1"/>
  <c r="O10" i="1"/>
  <c r="K11" i="1"/>
  <c r="M11" i="1"/>
  <c r="K12" i="1"/>
  <c r="M12" i="1"/>
  <c r="N10" i="1"/>
  <c r="J11" i="1"/>
  <c r="J12" i="1" s="1"/>
  <c r="L11" i="1"/>
  <c r="L12" i="1" s="1"/>
  <c r="D33" i="7" l="1"/>
  <c r="H33" i="7" s="1"/>
  <c r="H35" i="7" s="1"/>
  <c r="F11" i="1"/>
  <c r="F13" i="1"/>
  <c r="H14" i="1"/>
  <c r="K13" i="1"/>
  <c r="L13" i="1"/>
  <c r="J13" i="1"/>
  <c r="N16" i="1"/>
  <c r="G11" i="1"/>
  <c r="G13" i="1"/>
  <c r="M13" i="1"/>
  <c r="O16" i="1"/>
  <c r="J33" i="7"/>
  <c r="N33" i="7" s="1"/>
  <c r="N35" i="7" s="1"/>
  <c r="O14" i="1"/>
  <c r="O12" i="1"/>
  <c r="O11" i="1"/>
  <c r="N14" i="1"/>
  <c r="N12" i="1"/>
  <c r="N11" i="1"/>
  <c r="H10" i="1"/>
  <c r="I10" i="1"/>
  <c r="E11" i="1"/>
  <c r="I11" i="1" s="1"/>
  <c r="I14" i="1"/>
  <c r="F12" i="1"/>
  <c r="D11" i="1"/>
  <c r="H11" i="1" s="1"/>
  <c r="G12" i="1"/>
  <c r="E12" i="1"/>
  <c r="D13" i="1" l="1"/>
  <c r="I12" i="1"/>
  <c r="O13" i="1"/>
  <c r="E13" i="1"/>
  <c r="N13" i="1"/>
  <c r="N18" i="1"/>
  <c r="D12" i="1"/>
  <c r="H12" i="1" s="1"/>
  <c r="I13" i="1" l="1"/>
  <c r="I17" i="1"/>
  <c r="K22" i="1"/>
  <c r="O18" i="1"/>
  <c r="O17" i="1"/>
  <c r="N17" i="1"/>
  <c r="L22" i="1"/>
  <c r="N19" i="1"/>
  <c r="G22" i="1"/>
  <c r="H13" i="1"/>
  <c r="L26" i="1" l="1"/>
  <c r="G26" i="1"/>
  <c r="K26" i="1"/>
  <c r="K24" i="1"/>
  <c r="M22" i="1"/>
  <c r="O21" i="1"/>
  <c r="O19" i="1"/>
  <c r="K32" i="1"/>
  <c r="L24" i="1"/>
  <c r="J22" i="1"/>
  <c r="G24" i="1"/>
  <c r="I18" i="1"/>
  <c r="I19" i="1"/>
  <c r="H17" i="1"/>
  <c r="H18" i="1"/>
  <c r="F22" i="1"/>
  <c r="J26" i="1" l="1"/>
  <c r="N28" i="1"/>
  <c r="F26" i="1"/>
  <c r="L32" i="1"/>
  <c r="M26" i="1"/>
  <c r="O26" i="1" s="1"/>
  <c r="M24" i="1"/>
  <c r="O24" i="1" s="1"/>
  <c r="O22" i="1"/>
  <c r="N21" i="1"/>
  <c r="N22" i="1"/>
  <c r="N26" i="1"/>
  <c r="J24" i="1"/>
  <c r="N24" i="1" s="1"/>
  <c r="F24" i="1"/>
  <c r="I21" i="1"/>
  <c r="G32" i="1"/>
  <c r="O28" i="1" l="1"/>
  <c r="H19" i="1"/>
  <c r="E22" i="1"/>
  <c r="F32" i="1"/>
  <c r="E26" i="1" l="1"/>
  <c r="I26" i="1" s="1"/>
  <c r="M32" i="1"/>
  <c r="O32" i="1" s="1"/>
  <c r="J32" i="1"/>
  <c r="I22" i="1"/>
  <c r="E24" i="1"/>
  <c r="I24" i="1" s="1"/>
  <c r="H21" i="1"/>
  <c r="D22" i="1"/>
  <c r="D26" i="1" l="1"/>
  <c r="N32" i="1"/>
  <c r="D24" i="1"/>
  <c r="H22" i="1"/>
  <c r="H26" i="1"/>
  <c r="E32" i="1" l="1"/>
  <c r="H24" i="1"/>
  <c r="I32" i="1" l="1"/>
  <c r="D32" i="1"/>
  <c r="H32" i="1" s="1"/>
</calcChain>
</file>

<file path=xl/sharedStrings.xml><?xml version="1.0" encoding="utf-8"?>
<sst xmlns="http://schemas.openxmlformats.org/spreadsheetml/2006/main" count="152" uniqueCount="50">
  <si>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</si>
  <si>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</si>
  <si>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</si>
  <si>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</si>
  <si>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</si>
  <si>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</si>
  <si>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</si>
  <si>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</si>
  <si>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</si>
  <si>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</si>
  <si>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</si>
  <si>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</si>
  <si>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</si>
  <si>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</si>
  <si>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</si>
  <si>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</si>
  <si>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</si>
  <si>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</si>
  <si>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</si>
  <si>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</si>
  <si>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</si>
  <si>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</si>
  <si>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</si>
  <si>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</si>
  <si>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</si>
  <si>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</si>
  <si>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Базовый уровень</t>
  </si>
  <si>
    <t>Профильный уровень</t>
  </si>
  <si>
    <t>Надбавка за реализацию профильных образовательных программ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</si>
  <si>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</si>
  <si>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</si>
  <si>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</si>
  <si>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</si>
  <si>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</si>
  <si>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</si>
  <si>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</si>
  <si>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2,3 % от ФОТ учителей</t>
  </si>
  <si>
    <t xml:space="preserve">1,6 % от ФОТ учителей </t>
  </si>
  <si>
    <t>Надбавки за работу в сельской местности (25% от ФЗП по ставкам заработной платы)</t>
  </si>
  <si>
    <t xml:space="preserve">2,3 % от ФОТ учителей 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</si>
  <si>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</si>
  <si>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</si>
  <si>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</si>
  <si>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</si>
  <si>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</si>
  <si>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</si>
  <si>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</si>
  <si>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0,7 % от ФОТ учителей (добавить К=11163/7500=1,49; 0,7*1,49=1,04%)</t>
  </si>
  <si>
    <t>0,7 % от ФОТ учителей  (добавить К=11163/7500=1,49; 0,7*1,49=1,04%)</t>
  </si>
  <si>
    <t>Приложение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</si>
</sst>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4" fontId="1" fillId="2" borderId="1" xfId="0" applyNumberFormat="1" applyFont="1" applyFill="1" applyBorder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65" zoomScaleNormal="68" zoomScaleSheetLayoutView="65" workbookViewId="0">
      <pane xSplit="3" ySplit="6" topLeftCell="E7" activePane="bottomRight" state="frozen"/>
      <selection pane="topRight" activeCell="D1" sqref="D1"/>
      <selection pane="bottomLeft" activeCell="A5" sqref="A5"/>
      <selection pane="bottomRight" activeCell="P34" sqref="P34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x14ac:dyDescent="0.25">
      <c r="N1" s="31" t="s">
        <v>49</v>
      </c>
      <c r="O1" s="31"/>
    </row>
    <row r="2" spans="1:15" ht="18.75" x14ac:dyDescent="0.3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 x14ac:dyDescent="0.25">
      <c r="A3" s="25" t="s">
        <v>1</v>
      </c>
      <c r="B3" s="30" t="s">
        <v>2</v>
      </c>
      <c r="C3" s="30" t="s">
        <v>3</v>
      </c>
      <c r="D3" s="36" t="s">
        <v>10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" customHeight="1" x14ac:dyDescent="0.25">
      <c r="A4" s="26"/>
      <c r="B4" s="30"/>
      <c r="C4" s="30"/>
      <c r="D4" s="33" t="s">
        <v>26</v>
      </c>
      <c r="E4" s="34"/>
      <c r="F4" s="34"/>
      <c r="G4" s="34"/>
      <c r="H4" s="34"/>
      <c r="I4" s="35"/>
      <c r="J4" s="33" t="s">
        <v>27</v>
      </c>
      <c r="K4" s="34"/>
      <c r="L4" s="34"/>
      <c r="M4" s="34"/>
      <c r="N4" s="34"/>
      <c r="O4" s="35"/>
    </row>
    <row r="5" spans="1:15" ht="15" customHeight="1" x14ac:dyDescent="0.25">
      <c r="A5" s="26"/>
      <c r="B5" s="30"/>
      <c r="C5" s="30"/>
      <c r="D5" s="33" t="s">
        <v>24</v>
      </c>
      <c r="E5" s="35"/>
      <c r="F5" s="33" t="s">
        <v>25</v>
      </c>
      <c r="G5" s="35"/>
      <c r="H5" s="33" t="s">
        <v>0</v>
      </c>
      <c r="I5" s="35"/>
      <c r="J5" s="33" t="s">
        <v>24</v>
      </c>
      <c r="K5" s="35"/>
      <c r="L5" s="33" t="s">
        <v>25</v>
      </c>
      <c r="M5" s="35"/>
      <c r="N5" s="33" t="s">
        <v>0</v>
      </c>
      <c r="O5" s="35"/>
    </row>
    <row r="6" spans="1:15" ht="45" x14ac:dyDescent="0.25">
      <c r="A6" s="27"/>
      <c r="B6" s="30"/>
      <c r="C6" s="30"/>
      <c r="D6" s="14" t="s">
        <v>6</v>
      </c>
      <c r="E6" s="14" t="s">
        <v>7</v>
      </c>
      <c r="F6" s="14" t="s">
        <v>6</v>
      </c>
      <c r="G6" s="14" t="s">
        <v>7</v>
      </c>
      <c r="H6" s="14" t="s">
        <v>6</v>
      </c>
      <c r="I6" s="14" t="s">
        <v>7</v>
      </c>
      <c r="J6" s="14" t="s">
        <v>6</v>
      </c>
      <c r="K6" s="14" t="s">
        <v>7</v>
      </c>
      <c r="L6" s="14" t="s">
        <v>6</v>
      </c>
      <c r="M6" s="14" t="s">
        <v>7</v>
      </c>
      <c r="N6" s="14" t="s">
        <v>6</v>
      </c>
      <c r="O6" s="14" t="s">
        <v>7</v>
      </c>
    </row>
    <row r="7" spans="1:15" ht="30" customHeight="1" x14ac:dyDescent="0.25">
      <c r="A7" s="1"/>
      <c r="B7" s="28" t="s">
        <v>9</v>
      </c>
      <c r="C7" s="29"/>
      <c r="D7" s="15"/>
      <c r="E7" s="15"/>
      <c r="F7" s="15"/>
      <c r="G7" s="15"/>
      <c r="H7" s="15"/>
      <c r="I7" s="16"/>
      <c r="O7" s="17"/>
    </row>
    <row r="8" spans="1:15" ht="42.75" customHeight="1" x14ac:dyDescent="0.25">
      <c r="A8" s="1">
        <v>1</v>
      </c>
      <c r="B8" s="2" t="s">
        <v>22</v>
      </c>
      <c r="C8" s="3" t="s">
        <v>23</v>
      </c>
      <c r="D8" s="4">
        <v>34</v>
      </c>
      <c r="E8" s="4">
        <v>37</v>
      </c>
      <c r="F8" s="4">
        <v>34</v>
      </c>
      <c r="G8" s="4">
        <v>37</v>
      </c>
      <c r="H8" s="5">
        <f>D8+F8</f>
        <v>68</v>
      </c>
      <c r="I8" s="5">
        <f>E8+G8</f>
        <v>74</v>
      </c>
      <c r="J8" s="4">
        <v>34</v>
      </c>
      <c r="K8" s="4">
        <v>37</v>
      </c>
      <c r="L8" s="4">
        <v>34</v>
      </c>
      <c r="M8" s="4">
        <v>37</v>
      </c>
      <c r="N8" s="5">
        <f>J8+L8</f>
        <v>68</v>
      </c>
      <c r="O8" s="5">
        <f>K8+M8</f>
        <v>74</v>
      </c>
    </row>
    <row r="9" spans="1:15" ht="43.5" customHeight="1" x14ac:dyDescent="0.25">
      <c r="A9" s="10">
        <v>2</v>
      </c>
      <c r="B9" s="9" t="s">
        <v>5</v>
      </c>
      <c r="C9" s="10" t="s">
        <v>4</v>
      </c>
      <c r="D9" s="10">
        <f>ROUND(D8/18,2)</f>
        <v>1.89</v>
      </c>
      <c r="E9" s="10">
        <f t="shared" ref="E9:G9" si="0">ROUND(E8/18,2)</f>
        <v>2.06</v>
      </c>
      <c r="F9" s="10">
        <f t="shared" si="0"/>
        <v>1.89</v>
      </c>
      <c r="G9" s="10">
        <f t="shared" si="0"/>
        <v>2.06</v>
      </c>
      <c r="H9" s="8">
        <f t="shared" ref="H9:H22" si="1">D9+F9</f>
        <v>3.78</v>
      </c>
      <c r="I9" s="8">
        <f t="shared" ref="I9:I22" si="2">E9+G9</f>
        <v>4.12</v>
      </c>
      <c r="J9" s="10">
        <f>ROUND(J8/18,2)</f>
        <v>1.89</v>
      </c>
      <c r="K9" s="10">
        <f t="shared" ref="K9:M9" si="3">ROUND(K8/18,2)</f>
        <v>2.06</v>
      </c>
      <c r="L9" s="10">
        <f t="shared" si="3"/>
        <v>1.89</v>
      </c>
      <c r="M9" s="10">
        <f t="shared" si="3"/>
        <v>2.06</v>
      </c>
      <c r="N9" s="8">
        <f t="shared" ref="N9:N22" si="4">J9+L9</f>
        <v>3.78</v>
      </c>
      <c r="O9" s="8">
        <f t="shared" ref="O9:O22" si="5">K9+M9</f>
        <v>4.12</v>
      </c>
    </row>
    <row r="10" spans="1:15" ht="45" x14ac:dyDescent="0.25">
      <c r="A10" s="1">
        <v>3</v>
      </c>
      <c r="B10" s="9" t="s">
        <v>31</v>
      </c>
      <c r="C10" s="10" t="s">
        <v>8</v>
      </c>
      <c r="D10" s="8">
        <f>ROUND(8621*D9,2)</f>
        <v>16293.69</v>
      </c>
      <c r="E10" s="8">
        <f t="shared" ref="E10:G10" si="6">ROUND(8621*E9,2)</f>
        <v>17759.259999999998</v>
      </c>
      <c r="F10" s="8">
        <f t="shared" si="6"/>
        <v>16293.69</v>
      </c>
      <c r="G10" s="8">
        <f t="shared" si="6"/>
        <v>17759.259999999998</v>
      </c>
      <c r="H10" s="8">
        <f t="shared" si="1"/>
        <v>32587.38</v>
      </c>
      <c r="I10" s="8">
        <f t="shared" si="2"/>
        <v>35518.519999999997</v>
      </c>
      <c r="J10" s="8">
        <f>ROUND(8621*J9,2)</f>
        <v>16293.69</v>
      </c>
      <c r="K10" s="8">
        <f t="shared" ref="K10:M10" si="7">ROUND(8621*K9,2)</f>
        <v>17759.259999999998</v>
      </c>
      <c r="L10" s="8">
        <f t="shared" si="7"/>
        <v>16293.69</v>
      </c>
      <c r="M10" s="8">
        <f t="shared" si="7"/>
        <v>17759.259999999998</v>
      </c>
      <c r="N10" s="8">
        <f t="shared" si="4"/>
        <v>32587.38</v>
      </c>
      <c r="O10" s="8">
        <f t="shared" si="5"/>
        <v>35518.519999999997</v>
      </c>
    </row>
    <row r="11" spans="1:15" ht="60" x14ac:dyDescent="0.25">
      <c r="A11" s="10">
        <v>4</v>
      </c>
      <c r="B11" s="9" t="s">
        <v>34</v>
      </c>
      <c r="C11" s="10" t="s">
        <v>8</v>
      </c>
      <c r="D11" s="8">
        <f t="shared" ref="D11:G11" si="8">ROUND(D10*0.3,2)</f>
        <v>4888.1099999999997</v>
      </c>
      <c r="E11" s="8">
        <f t="shared" si="8"/>
        <v>5327.78</v>
      </c>
      <c r="F11" s="8">
        <f t="shared" si="8"/>
        <v>4888.1099999999997</v>
      </c>
      <c r="G11" s="8">
        <f t="shared" si="8"/>
        <v>5327.78</v>
      </c>
      <c r="H11" s="8">
        <f t="shared" si="1"/>
        <v>9776.2199999999993</v>
      </c>
      <c r="I11" s="8">
        <f t="shared" si="2"/>
        <v>10655.56</v>
      </c>
      <c r="J11" s="8">
        <f t="shared" ref="J11:M11" si="9">ROUND(J10*0.3,2)</f>
        <v>4888.1099999999997</v>
      </c>
      <c r="K11" s="8">
        <f t="shared" si="9"/>
        <v>5327.78</v>
      </c>
      <c r="L11" s="8">
        <f t="shared" si="9"/>
        <v>4888.1099999999997</v>
      </c>
      <c r="M11" s="8">
        <f t="shared" si="9"/>
        <v>5327.78</v>
      </c>
      <c r="N11" s="8">
        <f t="shared" si="4"/>
        <v>9776.2199999999993</v>
      </c>
      <c r="O11" s="8">
        <f t="shared" si="5"/>
        <v>10655.56</v>
      </c>
    </row>
    <row r="12" spans="1:15" ht="75" x14ac:dyDescent="0.25">
      <c r="A12" s="1">
        <v>5</v>
      </c>
      <c r="B12" s="9" t="s">
        <v>35</v>
      </c>
      <c r="C12" s="10" t="s">
        <v>8</v>
      </c>
      <c r="D12" s="8">
        <f t="shared" ref="D12:G12" si="10">ROUND((D10+D11)*0.3,2)</f>
        <v>6354.54</v>
      </c>
      <c r="E12" s="8">
        <f t="shared" si="10"/>
        <v>6926.11</v>
      </c>
      <c r="F12" s="8">
        <f t="shared" si="10"/>
        <v>6354.54</v>
      </c>
      <c r="G12" s="8">
        <f t="shared" si="10"/>
        <v>6926.11</v>
      </c>
      <c r="H12" s="8">
        <f t="shared" si="1"/>
        <v>12709.08</v>
      </c>
      <c r="I12" s="8">
        <f t="shared" si="2"/>
        <v>13852.22</v>
      </c>
      <c r="J12" s="8">
        <f t="shared" ref="J12:M12" si="11">ROUND((J10+J11)*0.3,2)</f>
        <v>6354.54</v>
      </c>
      <c r="K12" s="8">
        <f t="shared" si="11"/>
        <v>6926.11</v>
      </c>
      <c r="L12" s="8">
        <f t="shared" si="11"/>
        <v>6354.54</v>
      </c>
      <c r="M12" s="8">
        <f t="shared" si="11"/>
        <v>6926.11</v>
      </c>
      <c r="N12" s="8">
        <f t="shared" si="4"/>
        <v>12709.08</v>
      </c>
      <c r="O12" s="8">
        <f t="shared" si="5"/>
        <v>13852.22</v>
      </c>
    </row>
    <row r="13" spans="1:15" ht="45" x14ac:dyDescent="0.25">
      <c r="A13" s="10">
        <v>6</v>
      </c>
      <c r="B13" s="9" t="s">
        <v>11</v>
      </c>
      <c r="C13" s="10" t="s">
        <v>8</v>
      </c>
      <c r="D13" s="8">
        <f>ROUND((D10+D11)*0.2,2)</f>
        <v>4236.3599999999997</v>
      </c>
      <c r="E13" s="8">
        <f t="shared" ref="E13:G13" si="12">ROUND((E10+E11)*0.2,2)</f>
        <v>4617.41</v>
      </c>
      <c r="F13" s="8">
        <f t="shared" si="12"/>
        <v>4236.3599999999997</v>
      </c>
      <c r="G13" s="8">
        <f t="shared" si="12"/>
        <v>4617.41</v>
      </c>
      <c r="H13" s="8">
        <f t="shared" si="1"/>
        <v>8472.7199999999993</v>
      </c>
      <c r="I13" s="8">
        <f t="shared" si="2"/>
        <v>9234.82</v>
      </c>
      <c r="J13" s="8">
        <f>ROUND((J10+J11)*0.2,2)</f>
        <v>4236.3599999999997</v>
      </c>
      <c r="K13" s="8">
        <f t="shared" ref="K13:M13" si="13">ROUND((K10+K11)*0.2,2)</f>
        <v>4617.41</v>
      </c>
      <c r="L13" s="8">
        <f t="shared" si="13"/>
        <v>4236.3599999999997</v>
      </c>
      <c r="M13" s="8">
        <f t="shared" si="13"/>
        <v>4617.41</v>
      </c>
      <c r="N13" s="8">
        <f t="shared" si="4"/>
        <v>8472.7199999999993</v>
      </c>
      <c r="O13" s="8">
        <f t="shared" si="5"/>
        <v>9234.82</v>
      </c>
    </row>
    <row r="14" spans="1:15" ht="60" x14ac:dyDescent="0.25">
      <c r="A14" s="1">
        <v>7</v>
      </c>
      <c r="B14" s="9" t="s">
        <v>29</v>
      </c>
      <c r="C14" s="10" t="s">
        <v>8</v>
      </c>
      <c r="D14" s="8">
        <f>ROUND(D10*0.1,2)</f>
        <v>1629.37</v>
      </c>
      <c r="E14" s="8">
        <f t="shared" ref="E14:G14" si="14">ROUND(E10*0.1,2)</f>
        <v>1775.93</v>
      </c>
      <c r="F14" s="8">
        <f t="shared" si="14"/>
        <v>1629.37</v>
      </c>
      <c r="G14" s="8">
        <f t="shared" si="14"/>
        <v>1775.93</v>
      </c>
      <c r="H14" s="8">
        <f t="shared" si="1"/>
        <v>3258.74</v>
      </c>
      <c r="I14" s="8">
        <f t="shared" si="2"/>
        <v>3551.86</v>
      </c>
      <c r="J14" s="8">
        <f>ROUND(J10*0.1,2)</f>
        <v>1629.37</v>
      </c>
      <c r="K14" s="8">
        <f t="shared" ref="K14:M14" si="15">ROUND(K10*0.1,2)</f>
        <v>1775.93</v>
      </c>
      <c r="L14" s="8">
        <f t="shared" si="15"/>
        <v>1629.37</v>
      </c>
      <c r="M14" s="8">
        <f t="shared" si="15"/>
        <v>1775.93</v>
      </c>
      <c r="N14" s="8">
        <f t="shared" si="4"/>
        <v>3258.74</v>
      </c>
      <c r="O14" s="8">
        <f t="shared" si="5"/>
        <v>3551.86</v>
      </c>
    </row>
    <row r="15" spans="1:15" ht="45" x14ac:dyDescent="0.25">
      <c r="A15" s="1"/>
      <c r="B15" s="9" t="s">
        <v>30</v>
      </c>
      <c r="C15" s="10" t="s">
        <v>8</v>
      </c>
      <c r="D15" s="8">
        <v>0</v>
      </c>
      <c r="E15" s="8">
        <v>0</v>
      </c>
      <c r="F15" s="8">
        <v>0</v>
      </c>
      <c r="G15" s="8">
        <v>0</v>
      </c>
      <c r="H15" s="8">
        <f t="shared" ref="H15" si="16">D15+F15</f>
        <v>0</v>
      </c>
      <c r="I15" s="8">
        <f t="shared" ref="I15" si="17">E15+G15</f>
        <v>0</v>
      </c>
      <c r="J15" s="8">
        <v>0</v>
      </c>
      <c r="K15" s="8">
        <v>0</v>
      </c>
      <c r="L15" s="8">
        <v>0</v>
      </c>
      <c r="M15" s="8">
        <v>0</v>
      </c>
      <c r="N15" s="8">
        <f t="shared" ref="N15" si="18">J15+L15</f>
        <v>0</v>
      </c>
      <c r="O15" s="8">
        <f t="shared" ref="O15" si="19">K15+M15</f>
        <v>0</v>
      </c>
    </row>
    <row r="16" spans="1:15" ht="45" x14ac:dyDescent="0.25">
      <c r="A16" s="1">
        <v>8</v>
      </c>
      <c r="B16" s="9" t="s">
        <v>28</v>
      </c>
      <c r="C16" s="10" t="s">
        <v>8</v>
      </c>
      <c r="D16" s="8"/>
      <c r="E16" s="8"/>
      <c r="F16" s="8"/>
      <c r="G16" s="8"/>
      <c r="H16" s="8"/>
      <c r="I16" s="8"/>
      <c r="J16" s="8">
        <f>ROUND(J10*0.5,2)</f>
        <v>8146.85</v>
      </c>
      <c r="K16" s="8">
        <f t="shared" ref="K16:M16" si="20">ROUND(K10*0.5,2)</f>
        <v>8879.6299999999992</v>
      </c>
      <c r="L16" s="8">
        <f t="shared" si="20"/>
        <v>8146.85</v>
      </c>
      <c r="M16" s="8">
        <f t="shared" si="20"/>
        <v>8879.6299999999992</v>
      </c>
      <c r="N16" s="8">
        <f t="shared" ref="N16" si="21">J16+L16</f>
        <v>16293.7</v>
      </c>
      <c r="O16" s="8">
        <f t="shared" ref="O16" si="22">K16+M16</f>
        <v>17759.259999999998</v>
      </c>
    </row>
    <row r="17" spans="1:15" x14ac:dyDescent="0.25">
      <c r="A17" s="10">
        <v>9</v>
      </c>
      <c r="B17" s="11" t="s">
        <v>12</v>
      </c>
      <c r="C17" s="10" t="s">
        <v>8</v>
      </c>
      <c r="D17" s="8">
        <f>ROUND((D10+D11+D12+D13+D14+D15+D16)*0.05,2)</f>
        <v>1670.1</v>
      </c>
      <c r="E17" s="8">
        <f t="shared" ref="E17:G17" si="23">ROUND((E10+E11+E12+E13+E14+E15+E16)*0.05,2)</f>
        <v>1820.32</v>
      </c>
      <c r="F17" s="8">
        <f t="shared" si="23"/>
        <v>1670.1</v>
      </c>
      <c r="G17" s="8">
        <f t="shared" si="23"/>
        <v>1820.32</v>
      </c>
      <c r="H17" s="8">
        <f t="shared" si="1"/>
        <v>3340.2</v>
      </c>
      <c r="I17" s="8">
        <f t="shared" si="2"/>
        <v>3640.64</v>
      </c>
      <c r="J17" s="8">
        <f>ROUND((J10+J11+J12+J13+J14+J15+J16)*0.05,2)</f>
        <v>2077.4499999999998</v>
      </c>
      <c r="K17" s="8">
        <f t="shared" ref="K17" si="24">ROUND((K10+K11+K12+K13+K14+K15+K16)*0.05,2)</f>
        <v>2264.31</v>
      </c>
      <c r="L17" s="8">
        <f t="shared" ref="L17:M17" si="25">ROUND((L10+L11+L12+L13+L14+L15+L16)*0.05,2)</f>
        <v>2077.4499999999998</v>
      </c>
      <c r="M17" s="8">
        <f t="shared" si="25"/>
        <v>2264.31</v>
      </c>
      <c r="N17" s="8">
        <f t="shared" si="4"/>
        <v>4154.8999999999996</v>
      </c>
      <c r="O17" s="8">
        <f t="shared" si="5"/>
        <v>4528.62</v>
      </c>
    </row>
    <row r="18" spans="1:15" x14ac:dyDescent="0.25">
      <c r="A18" s="1">
        <v>10</v>
      </c>
      <c r="B18" s="11" t="s">
        <v>13</v>
      </c>
      <c r="C18" s="10" t="s">
        <v>8</v>
      </c>
      <c r="D18" s="10">
        <f>ROUND((D10+D11+D12+D13+D14+D15+D16)*0.01,2)</f>
        <v>334.02</v>
      </c>
      <c r="E18" s="10">
        <f t="shared" ref="E18:G18" si="26">ROUND((E10+E11+E12+E13+E14+E15+E16)*0.01,2)</f>
        <v>364.06</v>
      </c>
      <c r="F18" s="10">
        <f t="shared" si="26"/>
        <v>334.02</v>
      </c>
      <c r="G18" s="10">
        <f t="shared" si="26"/>
        <v>364.06</v>
      </c>
      <c r="H18" s="8">
        <f t="shared" si="1"/>
        <v>668.04</v>
      </c>
      <c r="I18" s="8">
        <f t="shared" si="2"/>
        <v>728.12</v>
      </c>
      <c r="J18" s="10">
        <f>ROUND((J10+J11+J12+J13+J14+J15+J16)*0.01,2)</f>
        <v>415.49</v>
      </c>
      <c r="K18" s="10">
        <f t="shared" ref="K18" si="27">ROUND((K10+K11+K12+K13+K14+K15+K16)*0.01,2)</f>
        <v>452.86</v>
      </c>
      <c r="L18" s="10">
        <f t="shared" ref="L18:M18" si="28">ROUND((L10+L11+L12+L13+L14+L15+L16)*0.01,2)</f>
        <v>415.49</v>
      </c>
      <c r="M18" s="10">
        <f t="shared" si="28"/>
        <v>452.86</v>
      </c>
      <c r="N18" s="8">
        <f t="shared" si="4"/>
        <v>830.98</v>
      </c>
      <c r="O18" s="8">
        <f t="shared" si="5"/>
        <v>905.72</v>
      </c>
    </row>
    <row r="19" spans="1:15" ht="31.5" customHeight="1" x14ac:dyDescent="0.25">
      <c r="A19" s="10">
        <v>11</v>
      </c>
      <c r="B19" s="9" t="s">
        <v>17</v>
      </c>
      <c r="C19" s="10" t="s">
        <v>8</v>
      </c>
      <c r="D19" s="7">
        <f>ROUND((D10+D11+D12+D13+D14+D15+D17+D18+D16)*0.302,2)</f>
        <v>10692.67</v>
      </c>
      <c r="E19" s="7">
        <f t="shared" ref="E19:G19" si="29">ROUND((E10+E11+E12+E13+E14+E15+E17+E18+E16)*0.302,2)</f>
        <v>11654.44</v>
      </c>
      <c r="F19" s="7">
        <f t="shared" si="29"/>
        <v>10692.67</v>
      </c>
      <c r="G19" s="7">
        <f t="shared" si="29"/>
        <v>11654.44</v>
      </c>
      <c r="H19" s="8">
        <f t="shared" si="1"/>
        <v>21385.34</v>
      </c>
      <c r="I19" s="8">
        <f t="shared" si="2"/>
        <v>23308.880000000001</v>
      </c>
      <c r="J19" s="7">
        <f>ROUND((J10+J11+J12+J13+J14+J15+J17+J18+J16)*0.302,2)</f>
        <v>13300.64</v>
      </c>
      <c r="K19" s="7">
        <f t="shared" ref="K19" si="30">ROUND((K10+K11+K12+K13+K14+K15+K17+K18+K16)*0.302,2)</f>
        <v>14496.99</v>
      </c>
      <c r="L19" s="7">
        <f t="shared" ref="L19" si="31">ROUND((L10+L11+L12+L13+L14+L15+L17+L18+L16)*0.302,2)</f>
        <v>13300.64</v>
      </c>
      <c r="M19" s="7">
        <f t="shared" ref="M19" si="32">ROUND((M10+M11+M12+M13+M14+M15+M17+M18+M16)*0.302,2)</f>
        <v>14496.99</v>
      </c>
      <c r="N19" s="8">
        <f t="shared" si="4"/>
        <v>26601.279999999999</v>
      </c>
      <c r="O19" s="8">
        <f t="shared" si="5"/>
        <v>28993.98</v>
      </c>
    </row>
    <row r="20" spans="1:15" ht="30" x14ac:dyDescent="0.25">
      <c r="A20" s="10"/>
      <c r="B20" s="9" t="s">
        <v>14</v>
      </c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10"/>
      <c r="B21" s="12" t="s">
        <v>15</v>
      </c>
      <c r="C21" s="10" t="s">
        <v>8</v>
      </c>
      <c r="D21" s="8">
        <f>D10+D11+D12+D13+D14++D15+D17+D18+D19+D16</f>
        <v>46098.859999999993</v>
      </c>
      <c r="E21" s="8">
        <f t="shared" ref="E21:G21" si="33">E10+E11+E12+E13+E14++E15+E17+E18+E19+E16</f>
        <v>50245.31</v>
      </c>
      <c r="F21" s="8">
        <f t="shared" si="33"/>
        <v>46098.859999999993</v>
      </c>
      <c r="G21" s="8">
        <f t="shared" si="33"/>
        <v>50245.31</v>
      </c>
      <c r="H21" s="8">
        <f t="shared" si="1"/>
        <v>92197.719999999987</v>
      </c>
      <c r="I21" s="8">
        <f t="shared" si="2"/>
        <v>100490.62</v>
      </c>
      <c r="J21" s="8">
        <f>J10+J11+J12+J13+J14+J15+J17+J18+J19+J16</f>
        <v>57342.499999999993</v>
      </c>
      <c r="K21" s="8">
        <f t="shared" ref="K21" si="34">K10+K11+K12+K13+K14+K15+K17+K18+K19+K16</f>
        <v>62500.279999999992</v>
      </c>
      <c r="L21" s="8">
        <f t="shared" ref="L21:M21" si="35">L10+L11+L12+L13+L14+L15+L17+L18+L19+L16</f>
        <v>57342.499999999993</v>
      </c>
      <c r="M21" s="8">
        <f t="shared" si="35"/>
        <v>62500.279999999992</v>
      </c>
      <c r="N21" s="8">
        <f t="shared" si="4"/>
        <v>114684.99999999999</v>
      </c>
      <c r="O21" s="8">
        <f t="shared" si="5"/>
        <v>125000.55999999998</v>
      </c>
    </row>
    <row r="22" spans="1:15" x14ac:dyDescent="0.25">
      <c r="A22" s="11"/>
      <c r="B22" s="12" t="s">
        <v>16</v>
      </c>
      <c r="C22" s="10" t="s">
        <v>8</v>
      </c>
      <c r="D22" s="8">
        <f t="shared" ref="D22:G22" si="36">ROUND(D21*12,2)</f>
        <v>553186.31999999995</v>
      </c>
      <c r="E22" s="8">
        <f t="shared" si="36"/>
        <v>602943.72</v>
      </c>
      <c r="F22" s="8">
        <f t="shared" si="36"/>
        <v>553186.31999999995</v>
      </c>
      <c r="G22" s="8">
        <f t="shared" si="36"/>
        <v>602943.72</v>
      </c>
      <c r="H22" s="8">
        <f t="shared" si="1"/>
        <v>1106372.6399999999</v>
      </c>
      <c r="I22" s="8">
        <f t="shared" si="2"/>
        <v>1205887.44</v>
      </c>
      <c r="J22" s="8">
        <f t="shared" ref="J22:M22" si="37">ROUND(J21*12,2)</f>
        <v>688110</v>
      </c>
      <c r="K22" s="8">
        <f t="shared" si="37"/>
        <v>750003.36</v>
      </c>
      <c r="L22" s="8">
        <f t="shared" si="37"/>
        <v>688110</v>
      </c>
      <c r="M22" s="8">
        <f t="shared" si="37"/>
        <v>750003.36</v>
      </c>
      <c r="N22" s="8">
        <f t="shared" si="4"/>
        <v>1376220</v>
      </c>
      <c r="O22" s="8">
        <f t="shared" si="5"/>
        <v>1500006.72</v>
      </c>
    </row>
    <row r="23" spans="1:15" ht="19.5" customHeight="1" x14ac:dyDescent="0.25">
      <c r="A23" s="11"/>
      <c r="B23" s="23" t="s">
        <v>18</v>
      </c>
      <c r="C23" s="24"/>
      <c r="D23" s="11"/>
      <c r="E23" s="11"/>
      <c r="F23" s="11"/>
      <c r="G23" s="11"/>
      <c r="H23" s="18"/>
      <c r="I23" s="18"/>
      <c r="J23" s="11"/>
      <c r="K23" s="11"/>
      <c r="L23" s="11"/>
      <c r="M23" s="11"/>
      <c r="N23" s="18"/>
      <c r="O23" s="18"/>
    </row>
    <row r="24" spans="1:15" x14ac:dyDescent="0.25">
      <c r="A24" s="11"/>
      <c r="B24" s="9" t="s">
        <v>36</v>
      </c>
      <c r="C24" s="10" t="s">
        <v>8</v>
      </c>
      <c r="D24" s="8">
        <f>ROUND(D22*0.023,2)</f>
        <v>12723.29</v>
      </c>
      <c r="E24" s="8">
        <f t="shared" ref="E24:G24" si="38">ROUND(E22*0.023,2)</f>
        <v>13867.71</v>
      </c>
      <c r="F24" s="8">
        <f t="shared" si="38"/>
        <v>12723.29</v>
      </c>
      <c r="G24" s="8">
        <f t="shared" si="38"/>
        <v>13867.71</v>
      </c>
      <c r="H24" s="8">
        <f t="shared" ref="H24" si="39">D24+F24</f>
        <v>25446.58</v>
      </c>
      <c r="I24" s="8">
        <f t="shared" ref="I24" si="40">E24+G24</f>
        <v>27735.42</v>
      </c>
      <c r="J24" s="8">
        <f>ROUND(J22*0.023,2)</f>
        <v>15826.53</v>
      </c>
      <c r="K24" s="8">
        <f t="shared" ref="K24:M24" si="41">ROUND(K22*0.023,2)</f>
        <v>17250.080000000002</v>
      </c>
      <c r="L24" s="8">
        <f t="shared" si="41"/>
        <v>15826.53</v>
      </c>
      <c r="M24" s="8">
        <f t="shared" si="41"/>
        <v>17250.080000000002</v>
      </c>
      <c r="N24" s="8">
        <f t="shared" ref="N24" si="42">J24+L24</f>
        <v>31653.06</v>
      </c>
      <c r="O24" s="8">
        <f t="shared" ref="O24" si="43">K24+M24</f>
        <v>34500.160000000003</v>
      </c>
    </row>
    <row r="25" spans="1:15" ht="66" customHeight="1" x14ac:dyDescent="0.25">
      <c r="A25" s="11"/>
      <c r="B25" s="21" t="s">
        <v>20</v>
      </c>
      <c r="C25" s="22"/>
      <c r="D25" s="8"/>
      <c r="E25" s="8"/>
      <c r="F25" s="8"/>
      <c r="G25" s="8"/>
      <c r="H25" s="8"/>
      <c r="I25" s="8"/>
      <c r="J25" s="11"/>
      <c r="K25" s="11"/>
      <c r="L25" s="11"/>
      <c r="M25" s="11"/>
      <c r="N25" s="18"/>
      <c r="O25" s="18"/>
    </row>
    <row r="26" spans="1:15" ht="45" customHeight="1" x14ac:dyDescent="0.25">
      <c r="A26" s="11"/>
      <c r="B26" s="9" t="s">
        <v>37</v>
      </c>
      <c r="C26" s="10" t="s">
        <v>8</v>
      </c>
      <c r="D26" s="8">
        <f>ROUND(0.016*D22,2)</f>
        <v>8850.98</v>
      </c>
      <c r="E26" s="8">
        <f t="shared" ref="E26:G26" si="44">ROUND(0.016*E22,2)</f>
        <v>9647.1</v>
      </c>
      <c r="F26" s="8">
        <f t="shared" si="44"/>
        <v>8850.98</v>
      </c>
      <c r="G26" s="8">
        <f t="shared" si="44"/>
        <v>9647.1</v>
      </c>
      <c r="H26" s="8">
        <f t="shared" ref="H26" si="45">D26+F26</f>
        <v>17701.96</v>
      </c>
      <c r="I26" s="8">
        <f t="shared" ref="I26" si="46">E26+G26</f>
        <v>19294.2</v>
      </c>
      <c r="J26" s="8">
        <f>ROUND(0.016*J22,2)</f>
        <v>11009.76</v>
      </c>
      <c r="K26" s="8">
        <f t="shared" ref="K26:M26" si="47">ROUND(0.016*K22,2)</f>
        <v>12000.05</v>
      </c>
      <c r="L26" s="8">
        <f t="shared" si="47"/>
        <v>11009.76</v>
      </c>
      <c r="M26" s="8">
        <f t="shared" si="47"/>
        <v>12000.05</v>
      </c>
      <c r="N26" s="8">
        <f t="shared" ref="N26" si="48">J26+L26</f>
        <v>22019.52</v>
      </c>
      <c r="O26" s="8">
        <f t="shared" ref="O26" si="49">K26+M26</f>
        <v>24000.1</v>
      </c>
    </row>
    <row r="27" spans="1:15" ht="66.75" customHeight="1" x14ac:dyDescent="0.25">
      <c r="A27" s="11"/>
      <c r="B27" s="21" t="s">
        <v>19</v>
      </c>
      <c r="C27" s="22"/>
      <c r="D27" s="11"/>
      <c r="E27" s="11"/>
      <c r="F27" s="11"/>
      <c r="G27" s="11"/>
      <c r="H27" s="18"/>
      <c r="I27" s="18"/>
      <c r="J27" s="11"/>
      <c r="K27" s="11"/>
      <c r="L27" s="11"/>
      <c r="M27" s="11"/>
      <c r="N27" s="18"/>
      <c r="O27" s="18"/>
    </row>
    <row r="28" spans="1:15" ht="60" x14ac:dyDescent="0.25">
      <c r="A28" s="11"/>
      <c r="B28" s="9" t="s">
        <v>47</v>
      </c>
      <c r="C28" s="10" t="s">
        <v>8</v>
      </c>
      <c r="D28" s="8">
        <f>ROUND(0.0104*D22,2)</f>
        <v>5753.14</v>
      </c>
      <c r="E28" s="8">
        <f t="shared" ref="E28:M28" si="50">ROUND(0.0104*E22,2)</f>
        <v>6270.61</v>
      </c>
      <c r="F28" s="8">
        <f t="shared" si="50"/>
        <v>5753.14</v>
      </c>
      <c r="G28" s="8">
        <f t="shared" si="50"/>
        <v>6270.61</v>
      </c>
      <c r="H28" s="8">
        <f t="shared" si="50"/>
        <v>11506.28</v>
      </c>
      <c r="I28" s="8">
        <f t="shared" si="50"/>
        <v>12541.23</v>
      </c>
      <c r="J28" s="8">
        <f t="shared" si="50"/>
        <v>7156.34</v>
      </c>
      <c r="K28" s="8">
        <f t="shared" si="50"/>
        <v>7800.03</v>
      </c>
      <c r="L28" s="8">
        <f t="shared" si="50"/>
        <v>7156.34</v>
      </c>
      <c r="M28" s="8">
        <f t="shared" si="50"/>
        <v>7800.03</v>
      </c>
      <c r="N28" s="8">
        <f t="shared" ref="N28" si="51">J28+L28</f>
        <v>14312.68</v>
      </c>
      <c r="O28" s="8">
        <f t="shared" ref="O28" si="52">K28+M28</f>
        <v>15600.06</v>
      </c>
    </row>
    <row r="29" spans="1:15" ht="68.25" customHeight="1" x14ac:dyDescent="0.25">
      <c r="A29" s="11"/>
      <c r="B29" s="21" t="s">
        <v>21</v>
      </c>
      <c r="C29" s="22"/>
      <c r="D29" s="11"/>
      <c r="E29" s="11"/>
      <c r="F29" s="11"/>
      <c r="G29" s="11"/>
      <c r="H29" s="18"/>
      <c r="I29" s="18"/>
      <c r="J29" s="11"/>
      <c r="K29" s="11"/>
      <c r="L29" s="11"/>
      <c r="M29" s="11"/>
      <c r="N29" s="18"/>
      <c r="O29" s="18"/>
    </row>
    <row r="30" spans="1:15" x14ac:dyDescent="0.25">
      <c r="A30" s="11"/>
      <c r="B30" s="11"/>
      <c r="C30" s="10" t="s">
        <v>8</v>
      </c>
      <c r="D30" s="19">
        <v>632291.97</v>
      </c>
      <c r="E30" s="19">
        <v>689164.67999999993</v>
      </c>
      <c r="F30" s="19">
        <v>632291.97</v>
      </c>
      <c r="G30" s="19">
        <v>689164.67999999993</v>
      </c>
      <c r="H30" s="19">
        <v>1264583.94</v>
      </c>
      <c r="I30" s="19">
        <v>1378329.3599999999</v>
      </c>
      <c r="J30" s="19">
        <v>786509.73</v>
      </c>
      <c r="K30" s="19">
        <v>857253.84</v>
      </c>
      <c r="L30" s="19">
        <v>786509.73</v>
      </c>
      <c r="M30" s="19">
        <v>857253.84</v>
      </c>
      <c r="N30" s="19">
        <v>1573019.46</v>
      </c>
      <c r="O30" s="19">
        <v>1714507.68</v>
      </c>
    </row>
    <row r="31" spans="1:15" ht="31.5" customHeight="1" x14ac:dyDescent="0.25">
      <c r="A31" s="11"/>
      <c r="B31" s="21" t="s">
        <v>40</v>
      </c>
      <c r="C31" s="22"/>
      <c r="D31" s="5">
        <v>25</v>
      </c>
      <c r="E31" s="5">
        <v>25</v>
      </c>
      <c r="F31" s="5">
        <v>25</v>
      </c>
      <c r="G31" s="5">
        <v>25</v>
      </c>
      <c r="H31" s="5">
        <v>25</v>
      </c>
      <c r="I31" s="5">
        <v>25</v>
      </c>
      <c r="J31" s="5">
        <v>25</v>
      </c>
      <c r="K31" s="5">
        <v>25</v>
      </c>
      <c r="L31" s="5">
        <v>25</v>
      </c>
      <c r="M31" s="5">
        <v>25</v>
      </c>
      <c r="N31" s="5">
        <v>25</v>
      </c>
      <c r="O31" s="5">
        <v>25</v>
      </c>
    </row>
    <row r="32" spans="1:15" ht="28.5" customHeight="1" x14ac:dyDescent="0.25">
      <c r="A32" s="11"/>
      <c r="B32" s="21" t="s">
        <v>41</v>
      </c>
      <c r="C32" s="22"/>
      <c r="D32" s="5">
        <f>ROUND(D30/25,0)</f>
        <v>25292</v>
      </c>
      <c r="E32" s="5">
        <f t="shared" ref="E32:G32" si="53">ROUND(E30/25,0)</f>
        <v>27567</v>
      </c>
      <c r="F32" s="5">
        <f t="shared" si="53"/>
        <v>25292</v>
      </c>
      <c r="G32" s="5">
        <f t="shared" si="53"/>
        <v>27567</v>
      </c>
      <c r="H32" s="5">
        <f>ROUND((D32+F32)/2,0)</f>
        <v>25292</v>
      </c>
      <c r="I32" s="5">
        <f>ROUND((E32+G32)/2,0)</f>
        <v>27567</v>
      </c>
      <c r="J32" s="5">
        <f>ROUND(J30/25,0)</f>
        <v>31460</v>
      </c>
      <c r="K32" s="5">
        <f t="shared" ref="K32:M32" si="54">ROUND(K30/25,0)</f>
        <v>34290</v>
      </c>
      <c r="L32" s="5">
        <f t="shared" si="54"/>
        <v>31460</v>
      </c>
      <c r="M32" s="5">
        <f t="shared" si="54"/>
        <v>34290</v>
      </c>
      <c r="N32" s="5">
        <f>ROUND((J32+L32)/2,0)</f>
        <v>31460</v>
      </c>
      <c r="O32" s="5">
        <f>ROUND((K32+M32)/2,0)</f>
        <v>34290</v>
      </c>
    </row>
    <row r="33" spans="1:15" ht="62.25" customHeight="1" x14ac:dyDescent="0.25">
      <c r="A33" s="11"/>
      <c r="B33" s="21" t="s">
        <v>42</v>
      </c>
      <c r="C33" s="22"/>
      <c r="D33" s="8"/>
      <c r="E33" s="8"/>
      <c r="F33" s="8"/>
      <c r="G33" s="8"/>
      <c r="H33" s="5">
        <v>25292</v>
      </c>
      <c r="I33" s="5">
        <v>25292</v>
      </c>
      <c r="J33" s="8"/>
      <c r="K33" s="8"/>
      <c r="L33" s="8"/>
      <c r="M33" s="8"/>
      <c r="N33" s="5">
        <v>25292</v>
      </c>
      <c r="O33" s="5">
        <v>25292</v>
      </c>
    </row>
    <row r="34" spans="1:15" ht="114" customHeight="1" x14ac:dyDescent="0.25">
      <c r="A34" s="11"/>
      <c r="B34" s="37" t="s">
        <v>43</v>
      </c>
      <c r="C34" s="37"/>
      <c r="D34" s="8"/>
      <c r="E34" s="8"/>
      <c r="F34" s="8"/>
      <c r="G34" s="8"/>
      <c r="H34" s="13">
        <f>ROUND(H32/H33,3)</f>
        <v>1</v>
      </c>
      <c r="I34" s="13">
        <f>ROUND(I32/I33,3)</f>
        <v>1.0900000000000001</v>
      </c>
      <c r="J34" s="8"/>
      <c r="K34" s="8"/>
      <c r="L34" s="8"/>
      <c r="M34" s="8"/>
      <c r="N34" s="13">
        <f>ROUND(N32/N33,3)</f>
        <v>1.244</v>
      </c>
      <c r="O34" s="13">
        <f>ROUND(O32/O33,3)</f>
        <v>1.3560000000000001</v>
      </c>
    </row>
    <row r="35" spans="1:15" ht="76.5" customHeight="1" x14ac:dyDescent="0.25">
      <c r="A35" s="11"/>
      <c r="B35" s="38" t="s">
        <v>44</v>
      </c>
      <c r="C35" s="38"/>
      <c r="D35" s="39" t="s">
        <v>46</v>
      </c>
      <c r="E35" s="40"/>
      <c r="F35" s="40"/>
      <c r="G35" s="41"/>
      <c r="H35" s="5">
        <v>6374</v>
      </c>
      <c r="I35" s="5">
        <v>6374</v>
      </c>
      <c r="J35" s="39" t="s">
        <v>46</v>
      </c>
      <c r="K35" s="40"/>
      <c r="L35" s="40"/>
      <c r="M35" s="41"/>
      <c r="N35" s="5">
        <v>6374</v>
      </c>
      <c r="O35" s="5">
        <v>6374</v>
      </c>
    </row>
    <row r="36" spans="1:15" ht="62.25" customHeight="1" x14ac:dyDescent="0.25">
      <c r="A36" s="11"/>
      <c r="B36" s="38" t="s">
        <v>45</v>
      </c>
      <c r="C36" s="38"/>
      <c r="D36" s="11"/>
      <c r="E36" s="11"/>
      <c r="F36" s="11"/>
      <c r="G36" s="11"/>
      <c r="H36" s="5">
        <f>H33+H35</f>
        <v>31666</v>
      </c>
      <c r="I36" s="5">
        <f>I33+I35</f>
        <v>31666</v>
      </c>
      <c r="J36" s="11"/>
      <c r="K36" s="11"/>
      <c r="L36" s="11"/>
      <c r="M36" s="11"/>
      <c r="N36" s="5">
        <f>N33+N35</f>
        <v>31666</v>
      </c>
      <c r="O36" s="5">
        <f>O33+O35</f>
        <v>31666</v>
      </c>
    </row>
  </sheetData>
  <mergeCells count="27">
    <mergeCell ref="B34:C34"/>
    <mergeCell ref="B35:C35"/>
    <mergeCell ref="B36:C36"/>
    <mergeCell ref="D35:G35"/>
    <mergeCell ref="J35:M35"/>
    <mergeCell ref="N1:O1"/>
    <mergeCell ref="A2:O2"/>
    <mergeCell ref="B31:C31"/>
    <mergeCell ref="B32:C32"/>
    <mergeCell ref="B33:C33"/>
    <mergeCell ref="J4:O4"/>
    <mergeCell ref="J5:K5"/>
    <mergeCell ref="L5:M5"/>
    <mergeCell ref="N5:O5"/>
    <mergeCell ref="D3:O3"/>
    <mergeCell ref="H5:I5"/>
    <mergeCell ref="D5:E5"/>
    <mergeCell ref="F5:G5"/>
    <mergeCell ref="D4:I4"/>
    <mergeCell ref="B25:C25"/>
    <mergeCell ref="B29:C29"/>
    <mergeCell ref="B27:C27"/>
    <mergeCell ref="B23:C23"/>
    <mergeCell ref="A3:A6"/>
    <mergeCell ref="B7:C7"/>
    <mergeCell ref="C3:C6"/>
    <mergeCell ref="B3:B6"/>
  </mergeCells>
  <printOptions horizontalCentered="1"/>
  <pageMargins left="0.51181102362204722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="73" zoomScaleNormal="68" zoomScaleSheetLayoutView="73" workbookViewId="0">
      <pane xSplit="3" ySplit="6" topLeftCell="D34" activePane="bottomRight" state="frozen"/>
      <selection pane="topRight" activeCell="D1" sqref="D1"/>
      <selection pane="bottomLeft" activeCell="A5" sqref="A5"/>
      <selection pane="bottomRight" activeCell="A2" sqref="A2:O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x14ac:dyDescent="0.25">
      <c r="N1" s="31" t="s">
        <v>49</v>
      </c>
      <c r="O1" s="31"/>
    </row>
    <row r="2" spans="1:15" ht="18.75" x14ac:dyDescent="0.3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 x14ac:dyDescent="0.25">
      <c r="A3" s="25" t="s">
        <v>1</v>
      </c>
      <c r="B3" s="30" t="s">
        <v>2</v>
      </c>
      <c r="C3" s="30" t="s">
        <v>3</v>
      </c>
      <c r="D3" s="36" t="s">
        <v>10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" customHeight="1" x14ac:dyDescent="0.25">
      <c r="A4" s="26"/>
      <c r="B4" s="30"/>
      <c r="C4" s="30"/>
      <c r="D4" s="33" t="s">
        <v>26</v>
      </c>
      <c r="E4" s="34"/>
      <c r="F4" s="34"/>
      <c r="G4" s="34"/>
      <c r="H4" s="34"/>
      <c r="I4" s="35"/>
      <c r="J4" s="33" t="s">
        <v>27</v>
      </c>
      <c r="K4" s="34"/>
      <c r="L4" s="34"/>
      <c r="M4" s="34"/>
      <c r="N4" s="34"/>
      <c r="O4" s="35"/>
    </row>
    <row r="5" spans="1:15" ht="15" customHeight="1" x14ac:dyDescent="0.25">
      <c r="A5" s="26"/>
      <c r="B5" s="30"/>
      <c r="C5" s="30"/>
      <c r="D5" s="33" t="s">
        <v>24</v>
      </c>
      <c r="E5" s="35"/>
      <c r="F5" s="33" t="s">
        <v>25</v>
      </c>
      <c r="G5" s="35"/>
      <c r="H5" s="33" t="s">
        <v>0</v>
      </c>
      <c r="I5" s="35"/>
      <c r="J5" s="33" t="s">
        <v>24</v>
      </c>
      <c r="K5" s="35"/>
      <c r="L5" s="33" t="s">
        <v>25</v>
      </c>
      <c r="M5" s="35"/>
      <c r="N5" s="33" t="s">
        <v>0</v>
      </c>
      <c r="O5" s="35"/>
    </row>
    <row r="6" spans="1:15" ht="45" x14ac:dyDescent="0.25">
      <c r="A6" s="27"/>
      <c r="B6" s="30"/>
      <c r="C6" s="30"/>
      <c r="D6" s="14" t="s">
        <v>6</v>
      </c>
      <c r="E6" s="14" t="s">
        <v>7</v>
      </c>
      <c r="F6" s="14" t="s">
        <v>6</v>
      </c>
      <c r="G6" s="14" t="s">
        <v>7</v>
      </c>
      <c r="H6" s="14" t="s">
        <v>6</v>
      </c>
      <c r="I6" s="14" t="s">
        <v>7</v>
      </c>
      <c r="J6" s="14" t="s">
        <v>6</v>
      </c>
      <c r="K6" s="14" t="s">
        <v>7</v>
      </c>
      <c r="L6" s="14" t="s">
        <v>6</v>
      </c>
      <c r="M6" s="14" t="s">
        <v>7</v>
      </c>
      <c r="N6" s="14" t="s">
        <v>6</v>
      </c>
      <c r="O6" s="14" t="s">
        <v>7</v>
      </c>
    </row>
    <row r="7" spans="1:15" ht="30" customHeight="1" x14ac:dyDescent="0.25">
      <c r="A7" s="1"/>
      <c r="B7" s="28" t="s">
        <v>9</v>
      </c>
      <c r="C7" s="29"/>
      <c r="D7" s="15"/>
      <c r="E7" s="15"/>
      <c r="F7" s="15"/>
      <c r="G7" s="15"/>
      <c r="H7" s="15"/>
      <c r="I7" s="16"/>
      <c r="O7" s="17"/>
    </row>
    <row r="8" spans="1:15" ht="30" customHeight="1" x14ac:dyDescent="0.25">
      <c r="A8" s="1">
        <v>1</v>
      </c>
      <c r="B8" s="2" t="s">
        <v>22</v>
      </c>
      <c r="C8" s="3" t="s">
        <v>23</v>
      </c>
      <c r="D8" s="4">
        <v>34</v>
      </c>
      <c r="E8" s="4">
        <v>37</v>
      </c>
      <c r="F8" s="4">
        <v>34</v>
      </c>
      <c r="G8" s="4">
        <v>37</v>
      </c>
      <c r="H8" s="5">
        <f>D8+F8</f>
        <v>68</v>
      </c>
      <c r="I8" s="5">
        <f>E8+G8</f>
        <v>74</v>
      </c>
      <c r="J8" s="4">
        <v>34</v>
      </c>
      <c r="K8" s="4">
        <v>37</v>
      </c>
      <c r="L8" s="4">
        <v>34</v>
      </c>
      <c r="M8" s="4">
        <v>37</v>
      </c>
      <c r="N8" s="5">
        <f>J8+L8</f>
        <v>68</v>
      </c>
      <c r="O8" s="5">
        <f>K8+M8</f>
        <v>74</v>
      </c>
    </row>
    <row r="9" spans="1:15" ht="43.5" customHeight="1" x14ac:dyDescent="0.25">
      <c r="A9" s="10">
        <v>2</v>
      </c>
      <c r="B9" s="9" t="s">
        <v>5</v>
      </c>
      <c r="C9" s="10" t="s">
        <v>4</v>
      </c>
      <c r="D9" s="10">
        <f>ROUND(D8/18,2)</f>
        <v>1.89</v>
      </c>
      <c r="E9" s="10">
        <f t="shared" ref="E9:G9" si="0">ROUND(E8/18,2)</f>
        <v>2.06</v>
      </c>
      <c r="F9" s="10">
        <f t="shared" si="0"/>
        <v>1.89</v>
      </c>
      <c r="G9" s="10">
        <f t="shared" si="0"/>
        <v>2.06</v>
      </c>
      <c r="H9" s="8">
        <f t="shared" ref="H9:I23" si="1">D9+F9</f>
        <v>3.78</v>
      </c>
      <c r="I9" s="8">
        <f t="shared" si="1"/>
        <v>4.12</v>
      </c>
      <c r="J9" s="10">
        <f t="shared" ref="J9" si="2">ROUND(J8/18,2)</f>
        <v>1.89</v>
      </c>
      <c r="K9" s="10">
        <f t="shared" ref="K9" si="3">ROUND(K8/18,2)</f>
        <v>2.06</v>
      </c>
      <c r="L9" s="10">
        <f t="shared" ref="L9" si="4">ROUND(L8/18,2)</f>
        <v>1.89</v>
      </c>
      <c r="M9" s="10">
        <f t="shared" ref="M9" si="5">ROUND(M8/18,2)</f>
        <v>2.06</v>
      </c>
      <c r="N9" s="8">
        <f t="shared" ref="N9:O23" si="6">J9+L9</f>
        <v>3.78</v>
      </c>
      <c r="O9" s="8">
        <f t="shared" si="6"/>
        <v>4.12</v>
      </c>
    </row>
    <row r="10" spans="1:15" ht="45" x14ac:dyDescent="0.25">
      <c r="A10" s="1">
        <v>3</v>
      </c>
      <c r="B10" s="9" t="s">
        <v>31</v>
      </c>
      <c r="C10" s="10" t="s">
        <v>8</v>
      </c>
      <c r="D10" s="8">
        <f>ROUND(8621*D9,2)</f>
        <v>16293.69</v>
      </c>
      <c r="E10" s="8">
        <f t="shared" ref="E10:G10" si="7">ROUND(8621*E9,2)</f>
        <v>17759.259999999998</v>
      </c>
      <c r="F10" s="8">
        <f t="shared" si="7"/>
        <v>16293.69</v>
      </c>
      <c r="G10" s="8">
        <f t="shared" si="7"/>
        <v>17759.259999999998</v>
      </c>
      <c r="H10" s="8">
        <f t="shared" si="1"/>
        <v>32587.38</v>
      </c>
      <c r="I10" s="8">
        <f t="shared" si="1"/>
        <v>35518.519999999997</v>
      </c>
      <c r="J10" s="8">
        <f>ROUND(8621*J9,2)</f>
        <v>16293.69</v>
      </c>
      <c r="K10" s="8">
        <f t="shared" ref="K10:M10" si="8">ROUND(8621*K9,2)</f>
        <v>17759.259999999998</v>
      </c>
      <c r="L10" s="8">
        <f t="shared" si="8"/>
        <v>16293.69</v>
      </c>
      <c r="M10" s="8">
        <f t="shared" si="8"/>
        <v>17759.259999999998</v>
      </c>
      <c r="N10" s="8">
        <f t="shared" si="6"/>
        <v>32587.38</v>
      </c>
      <c r="O10" s="8">
        <f t="shared" si="6"/>
        <v>35518.519999999997</v>
      </c>
    </row>
    <row r="11" spans="1:15" ht="60" x14ac:dyDescent="0.25">
      <c r="A11" s="10">
        <v>4</v>
      </c>
      <c r="B11" s="9" t="s">
        <v>34</v>
      </c>
      <c r="C11" s="10" t="s">
        <v>8</v>
      </c>
      <c r="D11" s="8">
        <f t="shared" ref="D11:G11" si="9">ROUND(D10*0.3,2)</f>
        <v>4888.1099999999997</v>
      </c>
      <c r="E11" s="8">
        <f t="shared" si="9"/>
        <v>5327.78</v>
      </c>
      <c r="F11" s="8">
        <f t="shared" si="9"/>
        <v>4888.1099999999997</v>
      </c>
      <c r="G11" s="8">
        <f t="shared" si="9"/>
        <v>5327.78</v>
      </c>
      <c r="H11" s="8">
        <f t="shared" si="1"/>
        <v>9776.2199999999993</v>
      </c>
      <c r="I11" s="8">
        <f t="shared" si="1"/>
        <v>10655.56</v>
      </c>
      <c r="J11" s="8">
        <f t="shared" ref="J11:M11" si="10">ROUND(J10*0.3,2)</f>
        <v>4888.1099999999997</v>
      </c>
      <c r="K11" s="8">
        <f t="shared" si="10"/>
        <v>5327.78</v>
      </c>
      <c r="L11" s="8">
        <f t="shared" si="10"/>
        <v>4888.1099999999997</v>
      </c>
      <c r="M11" s="8">
        <f t="shared" si="10"/>
        <v>5327.78</v>
      </c>
      <c r="N11" s="8">
        <f t="shared" si="6"/>
        <v>9776.2199999999993</v>
      </c>
      <c r="O11" s="8">
        <f t="shared" si="6"/>
        <v>10655.56</v>
      </c>
    </row>
    <row r="12" spans="1:15" ht="75" x14ac:dyDescent="0.25">
      <c r="A12" s="1">
        <v>5</v>
      </c>
      <c r="B12" s="9" t="s">
        <v>35</v>
      </c>
      <c r="C12" s="10" t="s">
        <v>8</v>
      </c>
      <c r="D12" s="8">
        <f t="shared" ref="D12:G12" si="11">ROUND((D10+D11)*0.3,2)</f>
        <v>6354.54</v>
      </c>
      <c r="E12" s="8">
        <f t="shared" si="11"/>
        <v>6926.11</v>
      </c>
      <c r="F12" s="8">
        <f t="shared" si="11"/>
        <v>6354.54</v>
      </c>
      <c r="G12" s="8">
        <f t="shared" si="11"/>
        <v>6926.11</v>
      </c>
      <c r="H12" s="8">
        <f t="shared" si="1"/>
        <v>12709.08</v>
      </c>
      <c r="I12" s="8">
        <f t="shared" si="1"/>
        <v>13852.22</v>
      </c>
      <c r="J12" s="8">
        <f t="shared" ref="J12:M12" si="12">ROUND((J10+J11)*0.3,2)</f>
        <v>6354.54</v>
      </c>
      <c r="K12" s="8">
        <f t="shared" si="12"/>
        <v>6926.11</v>
      </c>
      <c r="L12" s="8">
        <f t="shared" si="12"/>
        <v>6354.54</v>
      </c>
      <c r="M12" s="8">
        <f t="shared" si="12"/>
        <v>6926.11</v>
      </c>
      <c r="N12" s="8">
        <f t="shared" si="6"/>
        <v>12709.08</v>
      </c>
      <c r="O12" s="8">
        <f t="shared" si="6"/>
        <v>13852.22</v>
      </c>
    </row>
    <row r="13" spans="1:15" ht="60" x14ac:dyDescent="0.25">
      <c r="A13" s="10">
        <v>6</v>
      </c>
      <c r="B13" s="9" t="s">
        <v>38</v>
      </c>
      <c r="C13" s="10" t="s">
        <v>8</v>
      </c>
      <c r="D13" s="8">
        <f>ROUND(D10*0.25,2)</f>
        <v>4073.42</v>
      </c>
      <c r="E13" s="8">
        <f t="shared" ref="E13:G13" si="13">ROUND(E10*0.25,2)</f>
        <v>4439.82</v>
      </c>
      <c r="F13" s="8">
        <f t="shared" si="13"/>
        <v>4073.42</v>
      </c>
      <c r="G13" s="8">
        <f t="shared" si="13"/>
        <v>4439.82</v>
      </c>
      <c r="H13" s="8">
        <f t="shared" ref="H13" si="14">D13+F13</f>
        <v>8146.84</v>
      </c>
      <c r="I13" s="8">
        <f t="shared" ref="I13" si="15">E13+G13</f>
        <v>8879.64</v>
      </c>
      <c r="J13" s="8">
        <f t="shared" ref="J13:M13" si="16">ROUND(J10*0.25,2)</f>
        <v>4073.42</v>
      </c>
      <c r="K13" s="8">
        <f t="shared" si="16"/>
        <v>4439.82</v>
      </c>
      <c r="L13" s="8">
        <f t="shared" si="16"/>
        <v>4073.42</v>
      </c>
      <c r="M13" s="8">
        <f t="shared" si="16"/>
        <v>4439.82</v>
      </c>
      <c r="N13" s="8">
        <f t="shared" ref="N13" si="17">J13+L13</f>
        <v>8146.84</v>
      </c>
      <c r="O13" s="8">
        <f t="shared" ref="O13" si="18">K13+M13</f>
        <v>8879.64</v>
      </c>
    </row>
    <row r="14" spans="1:15" ht="45" x14ac:dyDescent="0.25">
      <c r="A14" s="1">
        <v>7</v>
      </c>
      <c r="B14" s="9" t="s">
        <v>11</v>
      </c>
      <c r="C14" s="10" t="s">
        <v>8</v>
      </c>
      <c r="D14" s="8">
        <f>ROUND((D10+D11)*0.2,2)</f>
        <v>4236.3599999999997</v>
      </c>
      <c r="E14" s="8">
        <f t="shared" ref="E14:G14" si="19">ROUND((E10+E11)*0.2,2)</f>
        <v>4617.41</v>
      </c>
      <c r="F14" s="8">
        <f t="shared" si="19"/>
        <v>4236.3599999999997</v>
      </c>
      <c r="G14" s="8">
        <f t="shared" si="19"/>
        <v>4617.41</v>
      </c>
      <c r="H14" s="8">
        <f t="shared" si="1"/>
        <v>8472.7199999999993</v>
      </c>
      <c r="I14" s="8">
        <f t="shared" si="1"/>
        <v>9234.82</v>
      </c>
      <c r="J14" s="8">
        <f>ROUND((J10+J11)*0.2,2)</f>
        <v>4236.3599999999997</v>
      </c>
      <c r="K14" s="8">
        <f t="shared" ref="K14:M14" si="20">ROUND((K10+K11)*0.2,2)</f>
        <v>4617.41</v>
      </c>
      <c r="L14" s="8">
        <f t="shared" si="20"/>
        <v>4236.3599999999997</v>
      </c>
      <c r="M14" s="8">
        <f t="shared" si="20"/>
        <v>4617.41</v>
      </c>
      <c r="N14" s="8">
        <f t="shared" si="6"/>
        <v>8472.7199999999993</v>
      </c>
      <c r="O14" s="8">
        <f t="shared" si="6"/>
        <v>9234.82</v>
      </c>
    </row>
    <row r="15" spans="1:15" ht="60" x14ac:dyDescent="0.25">
      <c r="A15" s="10">
        <v>8</v>
      </c>
      <c r="B15" s="9" t="s">
        <v>29</v>
      </c>
      <c r="C15" s="10" t="s">
        <v>8</v>
      </c>
      <c r="D15" s="8">
        <f>ROUND(D10*0.1,2)</f>
        <v>1629.37</v>
      </c>
      <c r="E15" s="8">
        <f t="shared" ref="E15:G15" si="21">ROUND(E10*0.1,2)</f>
        <v>1775.93</v>
      </c>
      <c r="F15" s="8">
        <f t="shared" si="21"/>
        <v>1629.37</v>
      </c>
      <c r="G15" s="8">
        <f t="shared" si="21"/>
        <v>1775.93</v>
      </c>
      <c r="H15" s="8">
        <f t="shared" si="1"/>
        <v>3258.74</v>
      </c>
      <c r="I15" s="8">
        <f t="shared" si="1"/>
        <v>3551.86</v>
      </c>
      <c r="J15" s="8">
        <f>ROUND(J10*0.1,2)</f>
        <v>1629.37</v>
      </c>
      <c r="K15" s="8">
        <f t="shared" ref="K15:M15" si="22">ROUND(K10*0.1,2)</f>
        <v>1775.93</v>
      </c>
      <c r="L15" s="8">
        <f t="shared" si="22"/>
        <v>1629.37</v>
      </c>
      <c r="M15" s="8">
        <f t="shared" si="22"/>
        <v>1775.93</v>
      </c>
      <c r="N15" s="8">
        <f t="shared" si="6"/>
        <v>3258.74</v>
      </c>
      <c r="O15" s="8">
        <f t="shared" si="6"/>
        <v>3551.86</v>
      </c>
    </row>
    <row r="16" spans="1:15" ht="45" x14ac:dyDescent="0.25">
      <c r="A16" s="20"/>
      <c r="B16" s="9" t="s">
        <v>30</v>
      </c>
      <c r="C16" s="10" t="s">
        <v>8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>
        <v>0</v>
      </c>
      <c r="K16" s="8">
        <v>0</v>
      </c>
      <c r="L16" s="8">
        <v>0</v>
      </c>
      <c r="M16" s="8">
        <v>0</v>
      </c>
      <c r="N16" s="8"/>
      <c r="O16" s="8"/>
    </row>
    <row r="17" spans="1:15" ht="45" x14ac:dyDescent="0.25">
      <c r="A17" s="1">
        <v>8</v>
      </c>
      <c r="B17" s="9" t="s">
        <v>28</v>
      </c>
      <c r="C17" s="10" t="s">
        <v>8</v>
      </c>
      <c r="D17" s="8"/>
      <c r="E17" s="8"/>
      <c r="F17" s="8"/>
      <c r="G17" s="8"/>
      <c r="H17" s="8"/>
      <c r="I17" s="8"/>
      <c r="J17" s="8">
        <f>ROUND((J10+J11)*0.5,2)</f>
        <v>10590.9</v>
      </c>
      <c r="K17" s="8">
        <f t="shared" ref="K17:M17" si="23">ROUND((K10+K11)*0.5,2)</f>
        <v>11543.52</v>
      </c>
      <c r="L17" s="8">
        <f t="shared" si="23"/>
        <v>10590.9</v>
      </c>
      <c r="M17" s="8">
        <f t="shared" si="23"/>
        <v>11543.52</v>
      </c>
      <c r="N17" s="5">
        <f t="shared" si="6"/>
        <v>21181.8</v>
      </c>
      <c r="O17" s="8">
        <f t="shared" si="6"/>
        <v>23087.040000000001</v>
      </c>
    </row>
    <row r="18" spans="1:15" x14ac:dyDescent="0.25">
      <c r="A18" s="1">
        <v>9</v>
      </c>
      <c r="B18" s="11" t="s">
        <v>12</v>
      </c>
      <c r="C18" s="10" t="s">
        <v>8</v>
      </c>
      <c r="D18" s="8">
        <f>ROUND((D10+D11+D12+D13+D14+D15+D16+D17)*0.05,2)</f>
        <v>1873.77</v>
      </c>
      <c r="E18" s="8">
        <f t="shared" ref="E18:G18" si="24">ROUND((E10+E11+E12+E13+E14+E15+E16+E17)*0.05,2)</f>
        <v>2042.32</v>
      </c>
      <c r="F18" s="8">
        <f t="shared" si="24"/>
        <v>1873.77</v>
      </c>
      <c r="G18" s="8">
        <f t="shared" si="24"/>
        <v>2042.32</v>
      </c>
      <c r="H18" s="8">
        <f t="shared" si="1"/>
        <v>3747.54</v>
      </c>
      <c r="I18" s="8">
        <f t="shared" si="1"/>
        <v>4084.64</v>
      </c>
      <c r="J18" s="8">
        <f t="shared" ref="J18:M18" si="25">ROUND((J10+J11+J12+J13+J14+J15+J16+J17)*0.05,2)</f>
        <v>2403.3200000000002</v>
      </c>
      <c r="K18" s="8">
        <f t="shared" si="25"/>
        <v>2619.4899999999998</v>
      </c>
      <c r="L18" s="8">
        <f t="shared" si="25"/>
        <v>2403.3200000000002</v>
      </c>
      <c r="M18" s="8">
        <f t="shared" si="25"/>
        <v>2619.4899999999998</v>
      </c>
      <c r="N18" s="8">
        <f t="shared" si="6"/>
        <v>4806.6400000000003</v>
      </c>
      <c r="O18" s="8">
        <f t="shared" si="6"/>
        <v>5238.9799999999996</v>
      </c>
    </row>
    <row r="19" spans="1:15" x14ac:dyDescent="0.25">
      <c r="A19" s="10">
        <v>10</v>
      </c>
      <c r="B19" s="11" t="s">
        <v>13</v>
      </c>
      <c r="C19" s="10" t="s">
        <v>8</v>
      </c>
      <c r="D19" s="10">
        <f>ROUND((D10+D11+D12+D13+D14+D15+D16+D17)*0.01,2)</f>
        <v>374.75</v>
      </c>
      <c r="E19" s="10">
        <f t="shared" ref="E19:G19" si="26">ROUND((E10+E11+E12+E13+E14+E15+E16+E17)*0.01,2)</f>
        <v>408.46</v>
      </c>
      <c r="F19" s="10">
        <f t="shared" si="26"/>
        <v>374.75</v>
      </c>
      <c r="G19" s="10">
        <f t="shared" si="26"/>
        <v>408.46</v>
      </c>
      <c r="H19" s="8">
        <f t="shared" si="1"/>
        <v>749.5</v>
      </c>
      <c r="I19" s="8">
        <f t="shared" si="1"/>
        <v>816.92</v>
      </c>
      <c r="J19" s="10">
        <f t="shared" ref="J19" si="27">ROUND((J10+J11+J12+J13+J14+J15+J16+J17)*0.01,2)</f>
        <v>480.66</v>
      </c>
      <c r="K19" s="10">
        <f t="shared" ref="K19:M19" si="28">ROUND((K10+K11+K12+K13+K14+K15+K16+K17)*0.01,2)</f>
        <v>523.9</v>
      </c>
      <c r="L19" s="10">
        <f t="shared" si="28"/>
        <v>480.66</v>
      </c>
      <c r="M19" s="10">
        <f t="shared" si="28"/>
        <v>523.9</v>
      </c>
      <c r="N19" s="8">
        <f t="shared" si="6"/>
        <v>961.32</v>
      </c>
      <c r="O19" s="8">
        <f t="shared" si="6"/>
        <v>1047.8</v>
      </c>
    </row>
    <row r="20" spans="1:15" ht="31.5" customHeight="1" x14ac:dyDescent="0.25">
      <c r="A20" s="1">
        <v>11</v>
      </c>
      <c r="B20" s="9" t="s">
        <v>17</v>
      </c>
      <c r="C20" s="10" t="s">
        <v>8</v>
      </c>
      <c r="D20" s="7">
        <f>ROUND((D10+D11+D12+D13+D14+D15+D16+D18+D19)*0.302,2)</f>
        <v>11996.65</v>
      </c>
      <c r="E20" s="7">
        <f t="shared" ref="E20:G20" si="29">ROUND((E10+E11+E12+E13+E14+E15+E16+E18+E19)*0.302,2)</f>
        <v>13075.72</v>
      </c>
      <c r="F20" s="7">
        <f t="shared" si="29"/>
        <v>11996.65</v>
      </c>
      <c r="G20" s="7">
        <f t="shared" si="29"/>
        <v>13075.72</v>
      </c>
      <c r="H20" s="8">
        <f t="shared" si="1"/>
        <v>23993.3</v>
      </c>
      <c r="I20" s="8">
        <f t="shared" si="1"/>
        <v>26151.439999999999</v>
      </c>
      <c r="J20" s="7">
        <f>ROUND((J10+J11+J12+J13+J14+J15+J16+J18+J19+J17)*0.302,2)</f>
        <v>15387.01</v>
      </c>
      <c r="K20" s="7">
        <f t="shared" ref="K20:M20" si="30">ROUND((K10+K11+K12+K13+K14+K15+K16+K18+K19+K17)*0.302,2)</f>
        <v>16771.03</v>
      </c>
      <c r="L20" s="7">
        <f t="shared" si="30"/>
        <v>15387.01</v>
      </c>
      <c r="M20" s="7">
        <f t="shared" si="30"/>
        <v>16771.03</v>
      </c>
      <c r="N20" s="8">
        <f t="shared" si="6"/>
        <v>30774.02</v>
      </c>
      <c r="O20" s="8">
        <f t="shared" si="6"/>
        <v>33542.06</v>
      </c>
    </row>
    <row r="21" spans="1:15" ht="30" x14ac:dyDescent="0.25">
      <c r="A21" s="10"/>
      <c r="B21" s="9" t="s">
        <v>14</v>
      </c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10"/>
      <c r="B22" s="12" t="s">
        <v>15</v>
      </c>
      <c r="C22" s="10" t="s">
        <v>8</v>
      </c>
      <c r="D22" s="8">
        <f>D10+D11+D12+D14+D13+D15+D16+D18+D19+D20</f>
        <v>51720.66</v>
      </c>
      <c r="E22" s="8">
        <f t="shared" ref="E22:G22" si="31">E10+E11+E12+E14+E13+E15+E16+E18+E19+E20</f>
        <v>56372.81</v>
      </c>
      <c r="F22" s="8">
        <f t="shared" si="31"/>
        <v>51720.66</v>
      </c>
      <c r="G22" s="8">
        <f t="shared" si="31"/>
        <v>56372.81</v>
      </c>
      <c r="H22" s="8">
        <f t="shared" si="1"/>
        <v>103441.32</v>
      </c>
      <c r="I22" s="8">
        <f t="shared" si="1"/>
        <v>112745.62</v>
      </c>
      <c r="J22" s="8">
        <f>J10+J11+J12+J14+J13+J15+J16+J18+J19+J20+J17</f>
        <v>66337.38</v>
      </c>
      <c r="K22" s="8">
        <f t="shared" ref="K22:M22" si="32">K10+K11+K12+K14+K13+K15+K16+K18+K19+K20+K17</f>
        <v>72304.25</v>
      </c>
      <c r="L22" s="8">
        <f t="shared" si="32"/>
        <v>66337.38</v>
      </c>
      <c r="M22" s="8">
        <f t="shared" si="32"/>
        <v>72304.25</v>
      </c>
      <c r="N22" s="8">
        <f t="shared" si="6"/>
        <v>132674.76</v>
      </c>
      <c r="O22" s="8">
        <f t="shared" si="6"/>
        <v>144608.5</v>
      </c>
    </row>
    <row r="23" spans="1:15" x14ac:dyDescent="0.25">
      <c r="A23" s="11"/>
      <c r="B23" s="12" t="s">
        <v>16</v>
      </c>
      <c r="C23" s="10" t="s">
        <v>8</v>
      </c>
      <c r="D23" s="8">
        <f t="shared" ref="D23:G23" si="33">ROUND(D22*12,2)</f>
        <v>620647.92000000004</v>
      </c>
      <c r="E23" s="8">
        <f t="shared" si="33"/>
        <v>676473.72</v>
      </c>
      <c r="F23" s="8">
        <f t="shared" si="33"/>
        <v>620647.92000000004</v>
      </c>
      <c r="G23" s="8">
        <f t="shared" si="33"/>
        <v>676473.72</v>
      </c>
      <c r="H23" s="8">
        <f t="shared" si="1"/>
        <v>1241295.8400000001</v>
      </c>
      <c r="I23" s="8">
        <f t="shared" si="1"/>
        <v>1352947.44</v>
      </c>
      <c r="J23" s="8">
        <f t="shared" ref="J23:M23" si="34">ROUND(J22*12,2)</f>
        <v>796048.56</v>
      </c>
      <c r="K23" s="8">
        <f t="shared" si="34"/>
        <v>867651</v>
      </c>
      <c r="L23" s="8">
        <f t="shared" si="34"/>
        <v>796048.56</v>
      </c>
      <c r="M23" s="8">
        <f t="shared" si="34"/>
        <v>867651</v>
      </c>
      <c r="N23" s="8">
        <f t="shared" si="6"/>
        <v>1592097.12</v>
      </c>
      <c r="O23" s="8">
        <f t="shared" si="6"/>
        <v>1735302</v>
      </c>
    </row>
    <row r="24" spans="1:15" ht="19.5" customHeight="1" x14ac:dyDescent="0.25">
      <c r="A24" s="11"/>
      <c r="B24" s="23" t="s">
        <v>18</v>
      </c>
      <c r="C24" s="24"/>
      <c r="D24" s="11"/>
      <c r="E24" s="11"/>
      <c r="F24" s="11"/>
      <c r="G24" s="11"/>
      <c r="H24" s="18"/>
      <c r="I24" s="18"/>
      <c r="J24" s="11"/>
      <c r="K24" s="11"/>
      <c r="L24" s="11"/>
      <c r="M24" s="11"/>
      <c r="N24" s="18"/>
      <c r="O24" s="18"/>
    </row>
    <row r="25" spans="1:15" x14ac:dyDescent="0.25">
      <c r="A25" s="11"/>
      <c r="B25" s="9" t="s">
        <v>39</v>
      </c>
      <c r="C25" s="10" t="s">
        <v>8</v>
      </c>
      <c r="D25" s="8">
        <f>ROUND(D23*0.023,2)</f>
        <v>14274.9</v>
      </c>
      <c r="E25" s="8">
        <f t="shared" ref="E25:G25" si="35">ROUND(E23*0.023,2)</f>
        <v>15558.9</v>
      </c>
      <c r="F25" s="8">
        <f t="shared" si="35"/>
        <v>14274.9</v>
      </c>
      <c r="G25" s="8">
        <f t="shared" si="35"/>
        <v>15558.9</v>
      </c>
      <c r="H25" s="8">
        <f t="shared" ref="H25:I25" si="36">D25+F25</f>
        <v>28549.8</v>
      </c>
      <c r="I25" s="8">
        <f t="shared" si="36"/>
        <v>31117.8</v>
      </c>
      <c r="J25" s="8">
        <f>ROUND(J23*0.023,2)</f>
        <v>18309.12</v>
      </c>
      <c r="K25" s="8">
        <f t="shared" ref="K25:M25" si="37">ROUND(K23*0.023,2)</f>
        <v>19955.97</v>
      </c>
      <c r="L25" s="8">
        <f t="shared" si="37"/>
        <v>18309.12</v>
      </c>
      <c r="M25" s="8">
        <f t="shared" si="37"/>
        <v>19955.97</v>
      </c>
      <c r="N25" s="8">
        <f t="shared" ref="N25:O25" si="38">J25+L25</f>
        <v>36618.239999999998</v>
      </c>
      <c r="O25" s="8">
        <f t="shared" si="38"/>
        <v>39911.94</v>
      </c>
    </row>
    <row r="26" spans="1:15" ht="66" customHeight="1" x14ac:dyDescent="0.25">
      <c r="A26" s="11"/>
      <c r="B26" s="21" t="s">
        <v>20</v>
      </c>
      <c r="C26" s="22"/>
      <c r="D26" s="8"/>
      <c r="E26" s="8"/>
      <c r="F26" s="8"/>
      <c r="G26" s="8"/>
      <c r="H26" s="8"/>
      <c r="I26" s="8"/>
      <c r="J26" s="11"/>
      <c r="K26" s="11"/>
      <c r="L26" s="11"/>
      <c r="M26" s="11"/>
      <c r="N26" s="18"/>
      <c r="O26" s="18"/>
    </row>
    <row r="27" spans="1:15" ht="45" customHeight="1" x14ac:dyDescent="0.25">
      <c r="A27" s="11"/>
      <c r="B27" s="9" t="s">
        <v>37</v>
      </c>
      <c r="C27" s="10" t="s">
        <v>8</v>
      </c>
      <c r="D27" s="8">
        <f>ROUND(0.016*D23,2)</f>
        <v>9930.3700000000008</v>
      </c>
      <c r="E27" s="8">
        <f t="shared" ref="E27:G27" si="39">ROUND(0.016*E23,2)</f>
        <v>10823.58</v>
      </c>
      <c r="F27" s="8">
        <f t="shared" si="39"/>
        <v>9930.3700000000008</v>
      </c>
      <c r="G27" s="8">
        <f t="shared" si="39"/>
        <v>10823.58</v>
      </c>
      <c r="H27" s="8">
        <f t="shared" ref="H27:I27" si="40">D27+F27</f>
        <v>19860.740000000002</v>
      </c>
      <c r="I27" s="8">
        <f t="shared" si="40"/>
        <v>21647.16</v>
      </c>
      <c r="J27" s="8">
        <f>ROUND(0.016*J23,2)</f>
        <v>12736.78</v>
      </c>
      <c r="K27" s="8">
        <f t="shared" ref="K27:M27" si="41">ROUND(0.016*K23,2)</f>
        <v>13882.42</v>
      </c>
      <c r="L27" s="8">
        <f t="shared" si="41"/>
        <v>12736.78</v>
      </c>
      <c r="M27" s="8">
        <f t="shared" si="41"/>
        <v>13882.42</v>
      </c>
      <c r="N27" s="8">
        <f t="shared" ref="N27:O27" si="42">J27+L27</f>
        <v>25473.56</v>
      </c>
      <c r="O27" s="8">
        <f t="shared" si="42"/>
        <v>27764.84</v>
      </c>
    </row>
    <row r="28" spans="1:15" ht="66.75" customHeight="1" x14ac:dyDescent="0.25">
      <c r="A28" s="11"/>
      <c r="B28" s="21" t="s">
        <v>19</v>
      </c>
      <c r="C28" s="22"/>
      <c r="D28" s="11"/>
      <c r="E28" s="11"/>
      <c r="F28" s="11"/>
      <c r="G28" s="11"/>
      <c r="H28" s="18"/>
      <c r="I28" s="18"/>
      <c r="J28" s="11"/>
      <c r="K28" s="11"/>
      <c r="L28" s="11"/>
      <c r="M28" s="11"/>
      <c r="N28" s="18"/>
      <c r="O28" s="18"/>
    </row>
    <row r="29" spans="1:15" ht="60" x14ac:dyDescent="0.25">
      <c r="A29" s="11"/>
      <c r="B29" s="9" t="s">
        <v>48</v>
      </c>
      <c r="C29" s="10" t="s">
        <v>8</v>
      </c>
      <c r="D29" s="8">
        <f>ROUND(0.0104*D23,2)</f>
        <v>6454.74</v>
      </c>
      <c r="E29" s="8">
        <f t="shared" ref="E29:M29" si="43">ROUND(0.0104*E23,2)</f>
        <v>7035.33</v>
      </c>
      <c r="F29" s="8">
        <f t="shared" si="43"/>
        <v>6454.74</v>
      </c>
      <c r="G29" s="8">
        <f t="shared" si="43"/>
        <v>7035.33</v>
      </c>
      <c r="H29" s="8">
        <f t="shared" si="43"/>
        <v>12909.48</v>
      </c>
      <c r="I29" s="8">
        <f t="shared" si="43"/>
        <v>14070.65</v>
      </c>
      <c r="J29" s="8">
        <f t="shared" si="43"/>
        <v>8278.91</v>
      </c>
      <c r="K29" s="8">
        <f t="shared" si="43"/>
        <v>9023.57</v>
      </c>
      <c r="L29" s="8">
        <f t="shared" si="43"/>
        <v>8278.91</v>
      </c>
      <c r="M29" s="8">
        <f t="shared" si="43"/>
        <v>9023.57</v>
      </c>
      <c r="N29" s="8">
        <f t="shared" ref="N29:O29" si="44">J29+L29</f>
        <v>16557.82</v>
      </c>
      <c r="O29" s="8">
        <f t="shared" si="44"/>
        <v>18047.14</v>
      </c>
    </row>
    <row r="30" spans="1:15" ht="68.25" customHeight="1" x14ac:dyDescent="0.25">
      <c r="A30" s="11"/>
      <c r="B30" s="21" t="s">
        <v>21</v>
      </c>
      <c r="C30" s="22"/>
      <c r="D30" s="11"/>
      <c r="E30" s="11"/>
      <c r="F30" s="11"/>
      <c r="G30" s="11"/>
      <c r="H30" s="18"/>
      <c r="I30" s="18"/>
      <c r="J30" s="11"/>
      <c r="K30" s="11"/>
      <c r="L30" s="11"/>
      <c r="M30" s="11"/>
      <c r="N30" s="18"/>
      <c r="O30" s="18"/>
    </row>
    <row r="31" spans="1:15" x14ac:dyDescent="0.25">
      <c r="A31" s="11"/>
      <c r="B31" s="11"/>
      <c r="C31" s="10" t="s">
        <v>8</v>
      </c>
      <c r="D31" s="8">
        <v>709400.57000000007</v>
      </c>
      <c r="E31" s="8">
        <v>773209.47</v>
      </c>
      <c r="F31" s="8">
        <v>709400.57000000007</v>
      </c>
      <c r="G31" s="8">
        <v>773209.47</v>
      </c>
      <c r="H31" s="8">
        <v>1418801.1400000001</v>
      </c>
      <c r="I31" s="8">
        <v>1546418.94</v>
      </c>
      <c r="J31" s="8">
        <v>909883.51000000013</v>
      </c>
      <c r="K31" s="8">
        <v>991725.09</v>
      </c>
      <c r="L31" s="8">
        <v>909883.51000000013</v>
      </c>
      <c r="M31" s="8">
        <v>991725.09</v>
      </c>
      <c r="N31" s="8">
        <v>1819767.0200000003</v>
      </c>
      <c r="O31" s="8">
        <v>1983450.18</v>
      </c>
    </row>
    <row r="32" spans="1:15" ht="39.75" customHeight="1" x14ac:dyDescent="0.25">
      <c r="A32" s="11"/>
      <c r="B32" s="21" t="s">
        <v>40</v>
      </c>
      <c r="C32" s="22"/>
      <c r="D32" s="5">
        <v>25</v>
      </c>
      <c r="E32" s="5">
        <v>25</v>
      </c>
      <c r="F32" s="5">
        <v>25</v>
      </c>
      <c r="G32" s="5">
        <v>25</v>
      </c>
      <c r="H32" s="5">
        <v>25</v>
      </c>
      <c r="I32" s="5">
        <v>25</v>
      </c>
      <c r="J32" s="5">
        <v>25</v>
      </c>
      <c r="K32" s="5">
        <v>25</v>
      </c>
      <c r="L32" s="5">
        <v>25</v>
      </c>
      <c r="M32" s="5">
        <v>25</v>
      </c>
      <c r="N32" s="5">
        <v>25</v>
      </c>
      <c r="O32" s="5">
        <v>25</v>
      </c>
    </row>
    <row r="33" spans="1:15" ht="40.5" customHeight="1" x14ac:dyDescent="0.25">
      <c r="A33" s="11"/>
      <c r="B33" s="21" t="s">
        <v>41</v>
      </c>
      <c r="C33" s="22"/>
      <c r="D33" s="5">
        <f>ROUND(D31/25,0)</f>
        <v>28376</v>
      </c>
      <c r="E33" s="5">
        <f t="shared" ref="E33:G33" si="45">ROUND(E31/25,0)</f>
        <v>30928</v>
      </c>
      <c r="F33" s="5">
        <f t="shared" si="45"/>
        <v>28376</v>
      </c>
      <c r="G33" s="5">
        <f t="shared" si="45"/>
        <v>30928</v>
      </c>
      <c r="H33" s="5">
        <f>ROUND((D33+F33)/2,0)</f>
        <v>28376</v>
      </c>
      <c r="I33" s="5">
        <f>ROUND((E33+G33)/2,0)</f>
        <v>30928</v>
      </c>
      <c r="J33" s="5">
        <f>ROUND(J31/25,0)</f>
        <v>36395</v>
      </c>
      <c r="K33" s="5">
        <f t="shared" ref="K33:M33" si="46">ROUND(K31/25,0)</f>
        <v>39669</v>
      </c>
      <c r="L33" s="5">
        <f t="shared" si="46"/>
        <v>36395</v>
      </c>
      <c r="M33" s="5">
        <f t="shared" si="46"/>
        <v>39669</v>
      </c>
      <c r="N33" s="5">
        <f>ROUND((J33+L33)/2,0)</f>
        <v>36395</v>
      </c>
      <c r="O33" s="5">
        <f>ROUND((K33+M33)/2,0)</f>
        <v>39669</v>
      </c>
    </row>
    <row r="34" spans="1:15" ht="64.5" customHeight="1" x14ac:dyDescent="0.25">
      <c r="A34" s="11"/>
      <c r="B34" s="21" t="s">
        <v>42</v>
      </c>
      <c r="C34" s="22"/>
      <c r="D34" s="8"/>
      <c r="E34" s="8"/>
      <c r="F34" s="8"/>
      <c r="G34" s="8"/>
      <c r="H34" s="5">
        <v>25292</v>
      </c>
      <c r="I34" s="5">
        <v>25292</v>
      </c>
      <c r="J34" s="8"/>
      <c r="K34" s="8"/>
      <c r="L34" s="8"/>
      <c r="M34" s="8"/>
      <c r="N34" s="5">
        <v>25292</v>
      </c>
      <c r="O34" s="5">
        <v>25292</v>
      </c>
    </row>
    <row r="35" spans="1:15" ht="114.75" customHeight="1" x14ac:dyDescent="0.25">
      <c r="A35" s="11"/>
      <c r="B35" s="37" t="s">
        <v>43</v>
      </c>
      <c r="C35" s="37"/>
      <c r="D35" s="8"/>
      <c r="E35" s="8"/>
      <c r="F35" s="8"/>
      <c r="G35" s="8"/>
      <c r="H35" s="13">
        <f>ROUND(H33/H34,3)</f>
        <v>1.1220000000000001</v>
      </c>
      <c r="I35" s="13">
        <f>ROUND(I33/I34,3)</f>
        <v>1.2230000000000001</v>
      </c>
      <c r="J35" s="8"/>
      <c r="K35" s="8"/>
      <c r="L35" s="8"/>
      <c r="M35" s="8"/>
      <c r="N35" s="13">
        <f>ROUND(N33/N34,3)</f>
        <v>1.4390000000000001</v>
      </c>
      <c r="O35" s="13">
        <f>ROUND(O33/O34,3)</f>
        <v>1.5680000000000001</v>
      </c>
    </row>
    <row r="36" spans="1:15" ht="84" customHeight="1" x14ac:dyDescent="0.25">
      <c r="A36" s="11"/>
      <c r="B36" s="38" t="s">
        <v>44</v>
      </c>
      <c r="C36" s="38"/>
      <c r="D36" s="39" t="s">
        <v>46</v>
      </c>
      <c r="E36" s="40"/>
      <c r="F36" s="40"/>
      <c r="G36" s="41"/>
      <c r="H36" s="5">
        <v>6374</v>
      </c>
      <c r="I36" s="5">
        <v>6374</v>
      </c>
      <c r="J36" s="39" t="s">
        <v>46</v>
      </c>
      <c r="K36" s="40"/>
      <c r="L36" s="40"/>
      <c r="M36" s="41"/>
      <c r="N36" s="5">
        <v>6374</v>
      </c>
      <c r="O36" s="5">
        <v>6374</v>
      </c>
    </row>
    <row r="37" spans="1:15" ht="65.25" customHeight="1" x14ac:dyDescent="0.25">
      <c r="A37" s="11"/>
      <c r="B37" s="38" t="s">
        <v>45</v>
      </c>
      <c r="C37" s="38"/>
      <c r="D37" s="11"/>
      <c r="E37" s="11"/>
      <c r="F37" s="11"/>
      <c r="G37" s="11"/>
      <c r="H37" s="5">
        <f>H34+H36</f>
        <v>31666</v>
      </c>
      <c r="I37" s="5">
        <f>I34+I36</f>
        <v>31666</v>
      </c>
      <c r="J37" s="11"/>
      <c r="K37" s="11"/>
      <c r="L37" s="11"/>
      <c r="M37" s="11"/>
      <c r="N37" s="5">
        <f>N34+N36</f>
        <v>31666</v>
      </c>
      <c r="O37" s="5">
        <f>O34+O36</f>
        <v>31666</v>
      </c>
    </row>
  </sheetData>
  <mergeCells count="27">
    <mergeCell ref="B35:C35"/>
    <mergeCell ref="B36:C36"/>
    <mergeCell ref="B37:C37"/>
    <mergeCell ref="D36:G36"/>
    <mergeCell ref="J36:M36"/>
    <mergeCell ref="N1:O1"/>
    <mergeCell ref="A2:O2"/>
    <mergeCell ref="B32:C32"/>
    <mergeCell ref="B33:C33"/>
    <mergeCell ref="B34:C34"/>
    <mergeCell ref="B30:C30"/>
    <mergeCell ref="L5:M5"/>
    <mergeCell ref="N5:O5"/>
    <mergeCell ref="B7:C7"/>
    <mergeCell ref="B24:C24"/>
    <mergeCell ref="B26:C26"/>
    <mergeCell ref="B28:C28"/>
    <mergeCell ref="A3:A6"/>
    <mergeCell ref="B3:B6"/>
    <mergeCell ref="C3:C6"/>
    <mergeCell ref="D3:O3"/>
    <mergeCell ref="D4:I4"/>
    <mergeCell ref="J4:O4"/>
    <mergeCell ref="D5:E5"/>
    <mergeCell ref="F5:G5"/>
    <mergeCell ref="H5:I5"/>
    <mergeCell ref="J5:K5"/>
  </mergeCells>
  <printOptions horizontalCentered="1"/>
  <pageMargins left="0" right="0" top="0.55118110236220474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дневная-село</vt:lpstr>
      <vt:lpstr>'5-6 дневная  неделя'!Заголовки_для_печати</vt:lpstr>
      <vt:lpstr>'5-6 дневная-село'!Заголовки_для_печати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2018-07-16T14:26:53Z</dcterms:modified>
</cp:coreProperties>
</file>