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неделя'!$4:$6</definedName>
    <definedName name="_xlnm.Print_Titles" localSheetId="1">'5-6 дневная  с селом'!$A:$B,'5-6 дневная  с селом'!$4:$6</definedName>
    <definedName name="_xlnm.Print_Area" localSheetId="1">'5-6 дневная  с селом'!$A$1:$O$53</definedName>
  </definedNames>
  <calcPr calcId="145621"/>
</workbook>
</file>

<file path=xl/calcChain.xml><?xml version="1.0" encoding="utf-8"?>
<calcChain xmlns="http://schemas.openxmlformats.org/spreadsheetml/2006/main">
  <c r="O53" i="6" l="1"/>
  <c r="N53" i="6"/>
  <c r="M49" i="6"/>
  <c r="L49" i="6"/>
  <c r="K49" i="6"/>
  <c r="J49" i="6"/>
  <c r="I49" i="6"/>
  <c r="H49" i="6"/>
  <c r="G49" i="6"/>
  <c r="F49" i="6"/>
  <c r="E49" i="6"/>
  <c r="O49" i="6" s="1"/>
  <c r="O51" i="6" s="1"/>
  <c r="D49" i="6"/>
  <c r="N49" i="6" s="1"/>
  <c r="N51" i="6" s="1"/>
  <c r="O51" i="1"/>
  <c r="N51" i="1"/>
  <c r="M47" i="1"/>
  <c r="L47" i="1"/>
  <c r="K47" i="1"/>
  <c r="J47" i="1"/>
  <c r="I47" i="1"/>
  <c r="H47" i="1"/>
  <c r="G47" i="1"/>
  <c r="F47" i="1"/>
  <c r="E47" i="1"/>
  <c r="O47" i="1" s="1"/>
  <c r="O49" i="1" s="1"/>
  <c r="D47" i="1"/>
  <c r="N47" i="1" s="1"/>
  <c r="N49" i="1" s="1"/>
  <c r="E36" i="6" l="1"/>
  <c r="F36" i="6"/>
  <c r="G36" i="6"/>
  <c r="H36" i="6"/>
  <c r="I36" i="6"/>
  <c r="J36" i="6"/>
  <c r="K36" i="6"/>
  <c r="D36" i="6"/>
  <c r="E20" i="6"/>
  <c r="F20" i="6"/>
  <c r="G20" i="6"/>
  <c r="H20" i="6"/>
  <c r="I20" i="6"/>
  <c r="J20" i="6"/>
  <c r="K20" i="6"/>
  <c r="L20" i="6"/>
  <c r="M20" i="6"/>
  <c r="D20" i="6"/>
  <c r="E34" i="1"/>
  <c r="F34" i="1"/>
  <c r="G34" i="1"/>
  <c r="H34" i="1"/>
  <c r="I34" i="1"/>
  <c r="J34" i="1"/>
  <c r="K34" i="1"/>
  <c r="D34" i="1"/>
  <c r="E19" i="1"/>
  <c r="F19" i="1"/>
  <c r="G19" i="1"/>
  <c r="H19" i="1"/>
  <c r="I19" i="1"/>
  <c r="J19" i="1"/>
  <c r="K19" i="1"/>
  <c r="L19" i="1"/>
  <c r="M19" i="1"/>
  <c r="D19" i="1"/>
  <c r="E18" i="6" l="1"/>
  <c r="F18" i="6"/>
  <c r="G18" i="6"/>
  <c r="H18" i="6"/>
  <c r="I18" i="6"/>
  <c r="J18" i="6"/>
  <c r="K18" i="6"/>
  <c r="L18" i="6"/>
  <c r="M18" i="6"/>
  <c r="E19" i="6"/>
  <c r="F19" i="6"/>
  <c r="G19" i="6"/>
  <c r="H19" i="6"/>
  <c r="I19" i="6"/>
  <c r="J19" i="6"/>
  <c r="K19" i="6"/>
  <c r="L19" i="6"/>
  <c r="M19" i="6"/>
  <c r="E22" i="6"/>
  <c r="F22" i="6"/>
  <c r="G22" i="6"/>
  <c r="H22" i="6"/>
  <c r="I22" i="6"/>
  <c r="K22" i="6"/>
  <c r="L22" i="6"/>
  <c r="M22" i="6"/>
  <c r="J22" i="6"/>
  <c r="D19" i="6"/>
  <c r="D18" i="6"/>
  <c r="D22" i="6" l="1"/>
  <c r="D17" i="1"/>
  <c r="E27" i="6" l="1"/>
  <c r="F27" i="6"/>
  <c r="G27" i="6"/>
  <c r="H27" i="6"/>
  <c r="I27" i="6"/>
  <c r="J27" i="6"/>
  <c r="K27" i="6"/>
  <c r="D27" i="6"/>
  <c r="E26" i="1"/>
  <c r="F26" i="1"/>
  <c r="G26" i="1"/>
  <c r="H26" i="1"/>
  <c r="I26" i="1"/>
  <c r="J26" i="1"/>
  <c r="K26" i="1"/>
  <c r="D26" i="1"/>
  <c r="E10" i="6"/>
  <c r="F10" i="6"/>
  <c r="G10" i="6"/>
  <c r="H10" i="6"/>
  <c r="I10" i="6"/>
  <c r="J10" i="6"/>
  <c r="K10" i="6"/>
  <c r="L10" i="6"/>
  <c r="M10" i="6"/>
  <c r="D10" i="6"/>
  <c r="N10" i="1"/>
  <c r="E10" i="1"/>
  <c r="F10" i="1"/>
  <c r="G10" i="1"/>
  <c r="H10" i="1"/>
  <c r="I10" i="1"/>
  <c r="J10" i="1"/>
  <c r="K10" i="1"/>
  <c r="L10" i="1"/>
  <c r="M10" i="1"/>
  <c r="D10" i="1"/>
  <c r="O17" i="6" l="1"/>
  <c r="N17" i="6"/>
  <c r="K34" i="6" l="1"/>
  <c r="N26" i="6"/>
  <c r="O26" i="6"/>
  <c r="N27" i="6"/>
  <c r="O27" i="6"/>
  <c r="N37" i="6"/>
  <c r="O37" i="6"/>
  <c r="O25" i="6"/>
  <c r="N25" i="6"/>
  <c r="J26" i="6"/>
  <c r="K26" i="6"/>
  <c r="J28" i="6"/>
  <c r="J34" i="6" s="1"/>
  <c r="K28" i="6"/>
  <c r="K35" i="6" s="1"/>
  <c r="J29" i="6"/>
  <c r="K29" i="6"/>
  <c r="J30" i="6"/>
  <c r="K30" i="6"/>
  <c r="J31" i="6"/>
  <c r="K31" i="6"/>
  <c r="J32" i="6"/>
  <c r="K32" i="6"/>
  <c r="O33" i="6"/>
  <c r="E27" i="1"/>
  <c r="F27" i="1"/>
  <c r="G27" i="1"/>
  <c r="H27" i="1"/>
  <c r="I27" i="1"/>
  <c r="J27" i="1"/>
  <c r="K27" i="1"/>
  <c r="E28" i="1"/>
  <c r="F28" i="1"/>
  <c r="G28" i="1"/>
  <c r="H28" i="1"/>
  <c r="I28" i="1"/>
  <c r="J28" i="1"/>
  <c r="K28" i="1"/>
  <c r="E29" i="1"/>
  <c r="F29" i="1"/>
  <c r="G29" i="1"/>
  <c r="H29" i="1"/>
  <c r="I29" i="1"/>
  <c r="J29" i="1"/>
  <c r="K29" i="1"/>
  <c r="E30" i="1"/>
  <c r="F30" i="1"/>
  <c r="G30" i="1"/>
  <c r="H30" i="1"/>
  <c r="I30" i="1"/>
  <c r="J30" i="1"/>
  <c r="K30" i="1"/>
  <c r="E32" i="1"/>
  <c r="F32" i="1"/>
  <c r="G32" i="1"/>
  <c r="H32" i="1"/>
  <c r="I32" i="1"/>
  <c r="J32" i="1"/>
  <c r="K32" i="1"/>
  <c r="E33" i="1"/>
  <c r="F33" i="1"/>
  <c r="G33" i="1"/>
  <c r="H33" i="1"/>
  <c r="I33" i="1"/>
  <c r="J33" i="1"/>
  <c r="K33" i="1"/>
  <c r="E36" i="1"/>
  <c r="F36" i="1"/>
  <c r="G36" i="1"/>
  <c r="H36" i="1"/>
  <c r="I36" i="1"/>
  <c r="J36" i="1"/>
  <c r="J37" i="1" s="1"/>
  <c r="K36" i="1"/>
  <c r="K37" i="1" s="1"/>
  <c r="J35" i="6" l="1"/>
  <c r="N33" i="6"/>
  <c r="K38" i="6"/>
  <c r="K39" i="6" s="1"/>
  <c r="N31" i="1"/>
  <c r="O31" i="1"/>
  <c r="O24" i="1"/>
  <c r="N24" i="1"/>
  <c r="J25" i="1"/>
  <c r="K25" i="1"/>
  <c r="J38" i="6" l="1"/>
  <c r="J39" i="6" s="1"/>
  <c r="I26" i="6"/>
  <c r="H26" i="6"/>
  <c r="G26" i="6"/>
  <c r="F26" i="6"/>
  <c r="E26" i="6"/>
  <c r="D26" i="6"/>
  <c r="E32" i="6" l="1"/>
  <c r="E30" i="6"/>
  <c r="E28" i="6"/>
  <c r="G32" i="6"/>
  <c r="G30" i="6"/>
  <c r="G28" i="6"/>
  <c r="I32" i="6"/>
  <c r="I30" i="6"/>
  <c r="I28" i="6"/>
  <c r="D32" i="6"/>
  <c r="D30" i="6"/>
  <c r="D28" i="6"/>
  <c r="F32" i="6"/>
  <c r="F30" i="6"/>
  <c r="F28" i="6"/>
  <c r="H32" i="6"/>
  <c r="H30" i="6"/>
  <c r="H28" i="6"/>
  <c r="I25" i="1"/>
  <c r="H25" i="1"/>
  <c r="G25" i="1"/>
  <c r="F25" i="1"/>
  <c r="E25" i="1"/>
  <c r="D25" i="1"/>
  <c r="E9" i="6"/>
  <c r="F9" i="6"/>
  <c r="D9" i="6"/>
  <c r="E9" i="1"/>
  <c r="F9" i="1"/>
  <c r="G9" i="1"/>
  <c r="H9" i="1"/>
  <c r="I9" i="1"/>
  <c r="J9" i="1"/>
  <c r="K9" i="1"/>
  <c r="L9" i="1"/>
  <c r="M9" i="1"/>
  <c r="D9" i="1"/>
  <c r="O8" i="6"/>
  <c r="N8" i="6"/>
  <c r="N32" i="6" l="1"/>
  <c r="O30" i="6"/>
  <c r="N30" i="6"/>
  <c r="O28" i="6"/>
  <c r="O32" i="6"/>
  <c r="D31" i="6"/>
  <c r="N28" i="6"/>
  <c r="O26" i="1"/>
  <c r="O25" i="1"/>
  <c r="O16" i="1"/>
  <c r="N26" i="1"/>
  <c r="N25" i="1"/>
  <c r="N9" i="6"/>
  <c r="H29" i="6"/>
  <c r="H34" i="6" s="1"/>
  <c r="H31" i="6"/>
  <c r="D29" i="6"/>
  <c r="G29" i="6"/>
  <c r="G31" i="6"/>
  <c r="F29" i="6"/>
  <c r="F34" i="6" s="1"/>
  <c r="F31" i="6"/>
  <c r="I29" i="6"/>
  <c r="I31" i="6"/>
  <c r="E29" i="6"/>
  <c r="O29" i="6" s="1"/>
  <c r="E31" i="6"/>
  <c r="O31" i="6" s="1"/>
  <c r="D30" i="1"/>
  <c r="D27" i="1"/>
  <c r="N8" i="1"/>
  <c r="P8" i="6" s="1"/>
  <c r="O8" i="1"/>
  <c r="Q8" i="6" s="1"/>
  <c r="N29" i="6" l="1"/>
  <c r="N31" i="6"/>
  <c r="E34" i="6"/>
  <c r="E35" i="6"/>
  <c r="I34" i="6"/>
  <c r="I35" i="6"/>
  <c r="G34" i="6"/>
  <c r="G35" i="6"/>
  <c r="F35" i="6"/>
  <c r="H35" i="6"/>
  <c r="D34" i="6"/>
  <c r="N34" i="6" s="1"/>
  <c r="D35" i="6"/>
  <c r="O28" i="1"/>
  <c r="O27" i="1"/>
  <c r="N30" i="1"/>
  <c r="O30" i="1"/>
  <c r="N27" i="1"/>
  <c r="O29" i="1"/>
  <c r="D29" i="1"/>
  <c r="D28" i="1"/>
  <c r="N28" i="1" s="1"/>
  <c r="N21" i="6"/>
  <c r="O21" i="6"/>
  <c r="O9" i="6"/>
  <c r="I38" i="6" l="1"/>
  <c r="N35" i="6"/>
  <c r="H38" i="6"/>
  <c r="H39" i="6" s="1"/>
  <c r="F38" i="6"/>
  <c r="O35" i="6"/>
  <c r="G38" i="6"/>
  <c r="G39" i="6" s="1"/>
  <c r="O34" i="6"/>
  <c r="D38" i="6"/>
  <c r="D32" i="1"/>
  <c r="D33" i="1"/>
  <c r="D36" i="1" s="1"/>
  <c r="N29" i="1"/>
  <c r="G16" i="6"/>
  <c r="I16" i="6"/>
  <c r="K16" i="6"/>
  <c r="M16" i="6"/>
  <c r="H16" i="6"/>
  <c r="J16" i="6"/>
  <c r="L16" i="6"/>
  <c r="E16" i="6"/>
  <c r="D16" i="6"/>
  <c r="F16" i="6"/>
  <c r="F37" i="1"/>
  <c r="H37" i="1"/>
  <c r="N33" i="1"/>
  <c r="O16" i="6"/>
  <c r="G14" i="6"/>
  <c r="E14" i="6"/>
  <c r="M14" i="6"/>
  <c r="K14" i="6"/>
  <c r="I14" i="6"/>
  <c r="H14" i="6"/>
  <c r="F14" i="6"/>
  <c r="D14" i="6"/>
  <c r="L14" i="6"/>
  <c r="J14" i="6"/>
  <c r="O10" i="6"/>
  <c r="E11" i="6"/>
  <c r="G11" i="6"/>
  <c r="I11" i="6"/>
  <c r="K11" i="6"/>
  <c r="M11" i="6"/>
  <c r="G12" i="6"/>
  <c r="I12" i="6"/>
  <c r="K12" i="6"/>
  <c r="M12" i="6"/>
  <c r="N10" i="6"/>
  <c r="D11" i="6"/>
  <c r="F11" i="6"/>
  <c r="H11" i="6"/>
  <c r="J11" i="6"/>
  <c r="L11" i="6"/>
  <c r="F12" i="6"/>
  <c r="H12" i="6"/>
  <c r="J12" i="6"/>
  <c r="L12" i="6"/>
  <c r="O9" i="1"/>
  <c r="Q9" i="6" s="1"/>
  <c r="N9" i="1"/>
  <c r="P9" i="6" s="1"/>
  <c r="O36" i="6" l="1"/>
  <c r="E38" i="6"/>
  <c r="O38" i="6" s="1"/>
  <c r="N36" i="6"/>
  <c r="L15" i="6"/>
  <c r="H15" i="6"/>
  <c r="M13" i="6"/>
  <c r="I13" i="6"/>
  <c r="E15" i="6"/>
  <c r="J13" i="6"/>
  <c r="F15" i="6"/>
  <c r="K15" i="6"/>
  <c r="G15" i="6"/>
  <c r="D12" i="6"/>
  <c r="D39" i="6"/>
  <c r="N38" i="6"/>
  <c r="O32" i="1"/>
  <c r="N32" i="1"/>
  <c r="O33" i="1"/>
  <c r="L13" i="6"/>
  <c r="J15" i="6"/>
  <c r="H13" i="6"/>
  <c r="F13" i="6"/>
  <c r="M15" i="6"/>
  <c r="K13" i="6"/>
  <c r="I15" i="6"/>
  <c r="O15" i="6" s="1"/>
  <c r="G13" i="6"/>
  <c r="D13" i="6"/>
  <c r="N13" i="6" s="1"/>
  <c r="E13" i="6"/>
  <c r="O13" i="6" s="1"/>
  <c r="E12" i="6"/>
  <c r="D15" i="6"/>
  <c r="N15" i="6" s="1"/>
  <c r="N14" i="6"/>
  <c r="F39" i="6"/>
  <c r="I39" i="6"/>
  <c r="N34" i="1"/>
  <c r="N16" i="6"/>
  <c r="G37" i="1"/>
  <c r="I37" i="1"/>
  <c r="O34" i="1"/>
  <c r="N36" i="1"/>
  <c r="L15" i="1"/>
  <c r="M15" i="1"/>
  <c r="K15" i="1"/>
  <c r="J15" i="1"/>
  <c r="O14" i="6"/>
  <c r="L11" i="1"/>
  <c r="J11" i="1"/>
  <c r="M11" i="1"/>
  <c r="K11" i="1"/>
  <c r="N12" i="6"/>
  <c r="O12" i="6"/>
  <c r="N11" i="6"/>
  <c r="O11" i="6"/>
  <c r="E39" i="6" l="1"/>
  <c r="O39" i="6" s="1"/>
  <c r="L23" i="6"/>
  <c r="L45" i="6" s="1"/>
  <c r="G23" i="6"/>
  <c r="G45" i="6" s="1"/>
  <c r="N39" i="6"/>
  <c r="K14" i="1"/>
  <c r="M14" i="1"/>
  <c r="L14" i="1"/>
  <c r="J14" i="1"/>
  <c r="K12" i="1"/>
  <c r="L12" i="1"/>
  <c r="J12" i="1"/>
  <c r="M12" i="1"/>
  <c r="O36" i="1"/>
  <c r="D37" i="1"/>
  <c r="N37" i="1" s="1"/>
  <c r="N18" i="6"/>
  <c r="O19" i="6"/>
  <c r="F23" i="6"/>
  <c r="F45" i="6" s="1"/>
  <c r="N19" i="6"/>
  <c r="M13" i="1"/>
  <c r="M18" i="1" s="1"/>
  <c r="L13" i="1"/>
  <c r="K13" i="1"/>
  <c r="J13" i="1"/>
  <c r="J17" i="1" s="1"/>
  <c r="I23" i="6" l="1"/>
  <c r="I45" i="6" s="1"/>
  <c r="H23" i="6"/>
  <c r="K23" i="6"/>
  <c r="L17" i="1"/>
  <c r="L18" i="1"/>
  <c r="K18" i="1"/>
  <c r="K17" i="1"/>
  <c r="K21" i="1" s="1"/>
  <c r="J18" i="1"/>
  <c r="M17" i="1"/>
  <c r="L43" i="6"/>
  <c r="L41" i="6"/>
  <c r="F43" i="6"/>
  <c r="F41" i="6"/>
  <c r="O18" i="6"/>
  <c r="G41" i="6"/>
  <c r="G43" i="6"/>
  <c r="E37" i="1"/>
  <c r="O37" i="1" s="1"/>
  <c r="M23" i="6"/>
  <c r="M45" i="6" s="1"/>
  <c r="K45" i="6" l="1"/>
  <c r="K41" i="6"/>
  <c r="K43" i="6"/>
  <c r="H45" i="6"/>
  <c r="H41" i="6"/>
  <c r="H43" i="6"/>
  <c r="H47" i="6" s="1"/>
  <c r="L21" i="1"/>
  <c r="G47" i="6"/>
  <c r="L47" i="6"/>
  <c r="F47" i="6"/>
  <c r="M21" i="1"/>
  <c r="M22" i="1" s="1"/>
  <c r="M43" i="1" s="1"/>
  <c r="J21" i="1"/>
  <c r="K47" i="6"/>
  <c r="I43" i="6"/>
  <c r="I41" i="6"/>
  <c r="M43" i="6"/>
  <c r="M41" i="6"/>
  <c r="N20" i="6"/>
  <c r="J23" i="6"/>
  <c r="J45" i="6" s="1"/>
  <c r="O20" i="6"/>
  <c r="D23" i="6"/>
  <c r="D45" i="6" s="1"/>
  <c r="E23" i="6"/>
  <c r="E45" i="6" s="1"/>
  <c r="O22" i="6"/>
  <c r="L22" i="1"/>
  <c r="L43" i="1" s="1"/>
  <c r="I47" i="6" l="1"/>
  <c r="M47" i="6"/>
  <c r="L39" i="1"/>
  <c r="M39" i="1"/>
  <c r="J43" i="6"/>
  <c r="J41" i="6"/>
  <c r="J47" i="6" s="1"/>
  <c r="E41" i="6"/>
  <c r="E43" i="6"/>
  <c r="O43" i="6" s="1"/>
  <c r="D43" i="6"/>
  <c r="N43" i="6" s="1"/>
  <c r="D41" i="6"/>
  <c r="D47" i="6" s="1"/>
  <c r="L41" i="1"/>
  <c r="M41" i="1"/>
  <c r="M45" i="1" s="1"/>
  <c r="N22" i="6"/>
  <c r="O23" i="6"/>
  <c r="O45" i="6"/>
  <c r="O41" i="6"/>
  <c r="N23" i="6"/>
  <c r="N45" i="6"/>
  <c r="J22" i="1"/>
  <c r="J43" i="1" s="1"/>
  <c r="K22" i="1"/>
  <c r="K43" i="1" s="1"/>
  <c r="L45" i="1" l="1"/>
  <c r="J39" i="1"/>
  <c r="E47" i="6"/>
  <c r="O47" i="6" s="1"/>
  <c r="K39" i="1"/>
  <c r="J41" i="1"/>
  <c r="K41" i="1"/>
  <c r="K45" i="1" s="1"/>
  <c r="N41" i="6"/>
  <c r="J45" i="1"/>
  <c r="N47" i="6" l="1"/>
  <c r="D15" i="1" l="1"/>
  <c r="H11" i="1"/>
  <c r="H15" i="1"/>
  <c r="H14" i="1"/>
  <c r="F11" i="1"/>
  <c r="F15" i="1"/>
  <c r="F14" i="1"/>
  <c r="I11" i="1"/>
  <c r="I15" i="1"/>
  <c r="I14" i="1"/>
  <c r="G11" i="1"/>
  <c r="G15" i="1"/>
  <c r="G14" i="1"/>
  <c r="E15" i="1"/>
  <c r="O15" i="1" s="1"/>
  <c r="P10" i="6"/>
  <c r="E11" i="1"/>
  <c r="O10" i="1"/>
  <c r="Q10" i="6" s="1"/>
  <c r="Q16" i="6"/>
  <c r="H13" i="1"/>
  <c r="F13" i="1"/>
  <c r="D11" i="1"/>
  <c r="N11" i="1" s="1"/>
  <c r="P11" i="6" s="1"/>
  <c r="I13" i="1"/>
  <c r="G13" i="1"/>
  <c r="E13" i="1"/>
  <c r="N15" i="1" l="1"/>
  <c r="O11" i="1"/>
  <c r="Q11" i="6" s="1"/>
  <c r="N16" i="1"/>
  <c r="I12" i="1"/>
  <c r="I18" i="1" s="1"/>
  <c r="F12" i="1"/>
  <c r="F17" i="1" s="1"/>
  <c r="E12" i="1"/>
  <c r="D12" i="1"/>
  <c r="H12" i="1"/>
  <c r="H18" i="1" s="1"/>
  <c r="G12" i="1"/>
  <c r="G17" i="1" s="1"/>
  <c r="E14" i="1"/>
  <c r="D14" i="1"/>
  <c r="O13" i="1"/>
  <c r="Q12" i="6" s="1"/>
  <c r="P16" i="6"/>
  <c r="D13" i="1"/>
  <c r="N13" i="1" s="1"/>
  <c r="P12" i="6" s="1"/>
  <c r="D18" i="1" l="1"/>
  <c r="H17" i="1"/>
  <c r="I17" i="1"/>
  <c r="E17" i="1"/>
  <c r="E18" i="1"/>
  <c r="F18" i="1"/>
  <c r="G18" i="1"/>
  <c r="N12" i="1"/>
  <c r="O12" i="1"/>
  <c r="O14" i="1"/>
  <c r="N14" i="1"/>
  <c r="E21" i="1" l="1"/>
  <c r="I21" i="1"/>
  <c r="D21" i="1"/>
  <c r="F21" i="1"/>
  <c r="F22" i="1" s="1"/>
  <c r="F43" i="1" s="1"/>
  <c r="G21" i="1"/>
  <c r="G22" i="1" s="1"/>
  <c r="G43" i="1" s="1"/>
  <c r="H21" i="1"/>
  <c r="H22" i="1" s="1"/>
  <c r="H43" i="1" s="1"/>
  <c r="Q15" i="6"/>
  <c r="Q14" i="6"/>
  <c r="P15" i="6"/>
  <c r="P14" i="6"/>
  <c r="O18" i="1"/>
  <c r="O17" i="1"/>
  <c r="N17" i="1"/>
  <c r="N18" i="1"/>
  <c r="H39" i="1" l="1"/>
  <c r="H41" i="1"/>
  <c r="G39" i="1"/>
  <c r="G41" i="1"/>
  <c r="G45" i="1" s="1"/>
  <c r="N19" i="1"/>
  <c r="F39" i="1"/>
  <c r="F45" i="1" s="1"/>
  <c r="F41" i="1"/>
  <c r="N21" i="1"/>
  <c r="O19" i="1"/>
  <c r="I22" i="1"/>
  <c r="I43" i="1" s="1"/>
  <c r="H45" i="1" l="1"/>
  <c r="I39" i="1"/>
  <c r="D22" i="1"/>
  <c r="I41" i="1"/>
  <c r="I45" i="1" s="1"/>
  <c r="O21" i="1"/>
  <c r="E22" i="1"/>
  <c r="E43" i="1" s="1"/>
  <c r="N22" i="1" l="1"/>
  <c r="D43" i="1"/>
  <c r="O43" i="1"/>
  <c r="E39" i="1"/>
  <c r="O39" i="1" s="1"/>
  <c r="D41" i="1"/>
  <c r="N41" i="1" s="1"/>
  <c r="N43" i="1"/>
  <c r="D39" i="1"/>
  <c r="N39" i="1" s="1"/>
  <c r="E41" i="1"/>
  <c r="O41" i="1" s="1"/>
  <c r="O22" i="1"/>
  <c r="D45" i="1" l="1"/>
  <c r="E45" i="1"/>
  <c r="N45" i="1" l="1"/>
  <c r="O45" i="1"/>
</calcChain>
</file>

<file path=xl/sharedStrings.xml><?xml version="1.0" encoding="utf-8"?>
<sst xmlns="http://schemas.openxmlformats.org/spreadsheetml/2006/main" count="206" uniqueCount="54">
  <si>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</si>
  <si>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</si>
  <si>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</si>
  <si>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</si>
  <si>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</si>
  <si>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</si>
  <si>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</si>
  <si>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</si>
  <si>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</si>
  <si>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</si>
  <si>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</si>
  <si>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</si>
  <si>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</si>
  <si>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</si>
  <si>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</si>
  <si>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</si>
  <si>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</si>
  <si>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</si>
  <si>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</si>
  <si>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</si>
  <si>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</si>
  <si>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</si>
  <si>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</si>
  <si>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</si>
  <si>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</si>
  <si>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</si>
  <si>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</si>
  <si>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</si>
  <si>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</si>
  <si>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</si>
  <si>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</si>
  <si>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</si>
  <si>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8,4 % от ФОТ учителей (из расчёта ФОТ по субвенции на 2016 год)</t>
  </si>
  <si>
    <t>11,4 % от ФОТ учителей (из расчёта ФОТ по субвенции на 2016 год)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</si>
  <si>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</si>
  <si>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</si>
  <si>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</si>
  <si>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</si>
  <si>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3,7 % от ФОТ учителей (из расчёта ФОТ по субвенции на 2016 год) (добавить К=8489/7500=1,13; 3,7*1,13=4,2%)</t>
  </si>
  <si>
    <t>Отчисления во внебюджетные фонды (34,2%)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</si>
  <si>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</si>
  <si>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</si>
  <si>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Отчисления во внебюджетные фонды (30,2%)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</si>
  <si>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</si>
  <si>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</si>
  <si>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</si>
  <si>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</si>
  <si>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</si>
  <si>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</si>
  <si>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Надбавки за работу в сельской местности (25% от ФЗП по ставкам заработной платы)</t>
  </si>
  <si>
    <t>Общеобразовательные организации в городских поселениях-при реализация адаптированных образовательных программ</t>
  </si>
  <si>
    <t>Приложение №89</t>
  </si>
  <si>
    <t>107244,2 тыс. руб./548 классов-комплектов/25 обучающихся=7828 рублей</t>
  </si>
  <si>
    <t>Общеобразовательные организации в сельских поселениях-при реализация адаптированных образовательных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</si>
</sst>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3" xfId="0" applyFont="1" applyBorder="1" applyAlignment="1"/>
    <xf numFmtId="3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3" fontId="1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6" fillId="2" borderId="0" xfId="0" applyFont="1" applyFill="1"/>
    <xf numFmtId="0" fontId="1" fillId="2" borderId="0" xfId="0" applyFont="1" applyFill="1"/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7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zoomScale="78" zoomScaleNormal="68" zoomScaleSheetLayoutView="78" workbookViewId="0">
      <pane xSplit="3" ySplit="6" topLeftCell="D43" activePane="bottomRight" state="frozen"/>
      <selection pane="topRight" activeCell="D1" sqref="D1"/>
      <selection pane="bottomLeft" activeCell="A5" sqref="A5"/>
      <selection pane="bottomRight" activeCell="N48" sqref="N48:O48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3.42578125" style="2" customWidth="1"/>
    <col min="6" max="6" width="12.7109375" style="2" customWidth="1"/>
    <col min="7" max="7" width="12.5703125" style="2" customWidth="1"/>
    <col min="8" max="8" width="13" style="2" customWidth="1"/>
    <col min="9" max="9" width="14.85546875" style="2" customWidth="1"/>
    <col min="10" max="10" width="13.42578125" style="2" customWidth="1"/>
    <col min="11" max="13" width="11.7109375" style="2" customWidth="1"/>
    <col min="14" max="14" width="14.42578125" style="2" customWidth="1"/>
    <col min="15" max="15" width="14.7109375" style="2" customWidth="1"/>
    <col min="16" max="16384" width="9.140625" style="2"/>
  </cols>
  <sheetData>
    <row r="1" spans="1:15" s="45" customFormat="1" ht="18.75" x14ac:dyDescent="0.3">
      <c r="K1" s="52" t="s">
        <v>51</v>
      </c>
      <c r="L1" s="52"/>
      <c r="M1" s="52"/>
      <c r="N1" s="52"/>
      <c r="O1" s="52"/>
    </row>
    <row r="2" spans="1:15" s="45" customFormat="1" ht="18.75" x14ac:dyDescent="0.3">
      <c r="A2" s="53" t="s">
        <v>50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s="46" customFormat="1" x14ac:dyDescent="0.25"/>
    <row r="4" spans="1:15" ht="15" customHeight="1" x14ac:dyDescent="0.25">
      <c r="A4" s="64" t="s">
        <v>1</v>
      </c>
      <c r="B4" s="70" t="s">
        <v>2</v>
      </c>
      <c r="C4" s="70" t="s">
        <v>3</v>
      </c>
      <c r="D4" s="60" t="s">
        <v>10</v>
      </c>
      <c r="E4" s="69"/>
      <c r="F4" s="69"/>
      <c r="G4" s="69"/>
      <c r="H4" s="69"/>
      <c r="I4" s="69"/>
      <c r="J4" s="69"/>
      <c r="K4" s="69"/>
      <c r="L4" s="69"/>
      <c r="M4" s="69"/>
      <c r="N4" s="13"/>
      <c r="O4" s="14"/>
    </row>
    <row r="5" spans="1:15" ht="15" customHeight="1" x14ac:dyDescent="0.25">
      <c r="A5" s="65"/>
      <c r="B5" s="70"/>
      <c r="C5" s="70"/>
      <c r="D5" s="60" t="s">
        <v>21</v>
      </c>
      <c r="E5" s="61"/>
      <c r="F5" s="60" t="s">
        <v>22</v>
      </c>
      <c r="G5" s="61"/>
      <c r="H5" s="60" t="s">
        <v>23</v>
      </c>
      <c r="I5" s="61"/>
      <c r="J5" s="60" t="s">
        <v>24</v>
      </c>
      <c r="K5" s="61"/>
      <c r="L5" s="60" t="s">
        <v>25</v>
      </c>
      <c r="M5" s="61"/>
      <c r="N5" s="59" t="s">
        <v>0</v>
      </c>
      <c r="O5" s="59"/>
    </row>
    <row r="6" spans="1:15" ht="45" x14ac:dyDescent="0.25">
      <c r="A6" s="66"/>
      <c r="B6" s="70"/>
      <c r="C6" s="70"/>
      <c r="D6" s="5" t="s">
        <v>6</v>
      </c>
      <c r="E6" s="5" t="s">
        <v>7</v>
      </c>
      <c r="F6" s="5" t="s">
        <v>6</v>
      </c>
      <c r="G6" s="5" t="s">
        <v>7</v>
      </c>
      <c r="H6" s="5" t="s">
        <v>6</v>
      </c>
      <c r="I6" s="5" t="s">
        <v>7</v>
      </c>
      <c r="J6" s="9" t="s">
        <v>6</v>
      </c>
      <c r="K6" s="9" t="s">
        <v>7</v>
      </c>
      <c r="L6" s="9" t="s">
        <v>6</v>
      </c>
      <c r="M6" s="9" t="s">
        <v>7</v>
      </c>
      <c r="N6" s="5" t="s">
        <v>6</v>
      </c>
      <c r="O6" s="5" t="s">
        <v>7</v>
      </c>
    </row>
    <row r="7" spans="1:15" ht="30" customHeight="1" x14ac:dyDescent="0.25">
      <c r="A7" s="4"/>
      <c r="B7" s="67" t="s">
        <v>9</v>
      </c>
      <c r="C7" s="6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5" ht="39.75" customHeight="1" x14ac:dyDescent="0.25">
      <c r="A8" s="16">
        <v>1</v>
      </c>
      <c r="B8" s="35" t="s">
        <v>27</v>
      </c>
      <c r="C8" s="36" t="s">
        <v>28</v>
      </c>
      <c r="D8" s="18">
        <v>28</v>
      </c>
      <c r="E8" s="18">
        <v>32</v>
      </c>
      <c r="F8" s="18">
        <v>29</v>
      </c>
      <c r="G8" s="18">
        <v>33</v>
      </c>
      <c r="H8" s="18">
        <v>32</v>
      </c>
      <c r="I8" s="18">
        <v>35</v>
      </c>
      <c r="J8" s="18">
        <v>33</v>
      </c>
      <c r="K8" s="18">
        <v>36</v>
      </c>
      <c r="L8" s="18">
        <v>33</v>
      </c>
      <c r="M8" s="18">
        <v>36</v>
      </c>
      <c r="N8" s="15">
        <f>D8+F8+H8+J8+L8</f>
        <v>155</v>
      </c>
      <c r="O8" s="15">
        <f>E8+G8+I8+K8+M8</f>
        <v>172</v>
      </c>
    </row>
    <row r="9" spans="1:15" ht="43.5" customHeight="1" x14ac:dyDescent="0.25">
      <c r="A9" s="3">
        <v>2</v>
      </c>
      <c r="B9" s="37" t="s">
        <v>5</v>
      </c>
      <c r="C9" s="38" t="s">
        <v>4</v>
      </c>
      <c r="D9" s="6">
        <f>ROUND(D8/18,2)</f>
        <v>1.56</v>
      </c>
      <c r="E9" s="6">
        <f t="shared" ref="E9:M9" si="0">ROUND(E8/18,2)</f>
        <v>1.78</v>
      </c>
      <c r="F9" s="6">
        <f t="shared" si="0"/>
        <v>1.61</v>
      </c>
      <c r="G9" s="6">
        <f t="shared" si="0"/>
        <v>1.83</v>
      </c>
      <c r="H9" s="6">
        <f t="shared" si="0"/>
        <v>1.78</v>
      </c>
      <c r="I9" s="6">
        <f t="shared" si="0"/>
        <v>1.94</v>
      </c>
      <c r="J9" s="6">
        <f t="shared" si="0"/>
        <v>1.83</v>
      </c>
      <c r="K9" s="6">
        <f t="shared" si="0"/>
        <v>2</v>
      </c>
      <c r="L9" s="6">
        <f t="shared" si="0"/>
        <v>1.83</v>
      </c>
      <c r="M9" s="6">
        <f t="shared" si="0"/>
        <v>2</v>
      </c>
      <c r="N9" s="6">
        <f>D9+F9+H9+J9+L9</f>
        <v>8.61</v>
      </c>
      <c r="O9" s="6">
        <f>E9+G9+I9+K9+M9</f>
        <v>9.5500000000000007</v>
      </c>
    </row>
    <row r="10" spans="1:15" ht="45" x14ac:dyDescent="0.25">
      <c r="A10" s="16">
        <v>3</v>
      </c>
      <c r="B10" s="37" t="s">
        <v>35</v>
      </c>
      <c r="C10" s="38" t="s">
        <v>8</v>
      </c>
      <c r="D10" s="6">
        <f>ROUND(8621*D9,2)</f>
        <v>13448.76</v>
      </c>
      <c r="E10" s="6">
        <f t="shared" ref="E10:M10" si="1">ROUND(8621*E9,2)</f>
        <v>15345.38</v>
      </c>
      <c r="F10" s="6">
        <f t="shared" si="1"/>
        <v>13879.81</v>
      </c>
      <c r="G10" s="6">
        <f t="shared" si="1"/>
        <v>15776.43</v>
      </c>
      <c r="H10" s="6">
        <f t="shared" si="1"/>
        <v>15345.38</v>
      </c>
      <c r="I10" s="6">
        <f t="shared" si="1"/>
        <v>16724.740000000002</v>
      </c>
      <c r="J10" s="6">
        <f t="shared" si="1"/>
        <v>15776.43</v>
      </c>
      <c r="K10" s="6">
        <f t="shared" si="1"/>
        <v>17242</v>
      </c>
      <c r="L10" s="6">
        <f t="shared" si="1"/>
        <v>15776.43</v>
      </c>
      <c r="M10" s="6">
        <f t="shared" si="1"/>
        <v>17242</v>
      </c>
      <c r="N10" s="6">
        <f>D10+F10+H10+J10+L10</f>
        <v>74226.81</v>
      </c>
      <c r="O10" s="6">
        <f t="shared" ref="O10:O14" si="2">E10+G10+I10+K10+M10</f>
        <v>82330.55</v>
      </c>
    </row>
    <row r="11" spans="1:15" ht="60" x14ac:dyDescent="0.25">
      <c r="A11" s="17">
        <v>4</v>
      </c>
      <c r="B11" s="37" t="s">
        <v>40</v>
      </c>
      <c r="C11" s="38" t="s">
        <v>8</v>
      </c>
      <c r="D11" s="6">
        <f t="shared" ref="D11:I11" si="3">ROUND(D10*0.3,2)</f>
        <v>4034.63</v>
      </c>
      <c r="E11" s="6">
        <f t="shared" si="3"/>
        <v>4603.6099999999997</v>
      </c>
      <c r="F11" s="6">
        <f t="shared" si="3"/>
        <v>4163.9399999999996</v>
      </c>
      <c r="G11" s="6">
        <f t="shared" si="3"/>
        <v>4732.93</v>
      </c>
      <c r="H11" s="6">
        <f t="shared" si="3"/>
        <v>4603.6099999999997</v>
      </c>
      <c r="I11" s="6">
        <f t="shared" si="3"/>
        <v>5017.42</v>
      </c>
      <c r="J11" s="6">
        <f t="shared" ref="J11:M11" si="4">ROUND(J10*0.3,2)</f>
        <v>4732.93</v>
      </c>
      <c r="K11" s="6">
        <f t="shared" si="4"/>
        <v>5172.6000000000004</v>
      </c>
      <c r="L11" s="6">
        <f t="shared" si="4"/>
        <v>4732.93</v>
      </c>
      <c r="M11" s="6">
        <f t="shared" si="4"/>
        <v>5172.6000000000004</v>
      </c>
      <c r="N11" s="6">
        <f t="shared" ref="N11:N15" si="5">D11+F11+H11+J11+L11</f>
        <v>22268.04</v>
      </c>
      <c r="O11" s="6">
        <f t="shared" si="2"/>
        <v>24699.160000000003</v>
      </c>
    </row>
    <row r="12" spans="1:15" ht="60" x14ac:dyDescent="0.25">
      <c r="A12" s="27">
        <v>5</v>
      </c>
      <c r="B12" s="37" t="s">
        <v>34</v>
      </c>
      <c r="C12" s="38" t="s">
        <v>8</v>
      </c>
      <c r="D12" s="6">
        <f>ROUND((D10+D11)*0.2,2)</f>
        <v>3496.68</v>
      </c>
      <c r="E12" s="6">
        <f t="shared" ref="E12:M12" si="6">ROUND((E10+E11)*0.2,2)</f>
        <v>3989.8</v>
      </c>
      <c r="F12" s="6">
        <f t="shared" si="6"/>
        <v>3608.75</v>
      </c>
      <c r="G12" s="6">
        <f t="shared" si="6"/>
        <v>4101.87</v>
      </c>
      <c r="H12" s="6">
        <f t="shared" si="6"/>
        <v>3989.8</v>
      </c>
      <c r="I12" s="6">
        <f t="shared" si="6"/>
        <v>4348.43</v>
      </c>
      <c r="J12" s="6">
        <f t="shared" si="6"/>
        <v>4101.87</v>
      </c>
      <c r="K12" s="6">
        <f t="shared" si="6"/>
        <v>4482.92</v>
      </c>
      <c r="L12" s="6">
        <f t="shared" si="6"/>
        <v>4101.87</v>
      </c>
      <c r="M12" s="6">
        <f t="shared" si="6"/>
        <v>4482.92</v>
      </c>
      <c r="N12" s="6">
        <f t="shared" ref="N12" si="7">D12+F12+H12+J12+L12</f>
        <v>19298.969999999998</v>
      </c>
      <c r="O12" s="6">
        <f t="shared" ref="O12" si="8">E12+G12+I12+K12+M12</f>
        <v>21405.940000000002</v>
      </c>
    </row>
    <row r="13" spans="1:15" ht="75" x14ac:dyDescent="0.25">
      <c r="A13" s="16">
        <v>6</v>
      </c>
      <c r="B13" s="37" t="s">
        <v>41</v>
      </c>
      <c r="C13" s="38" t="s">
        <v>8</v>
      </c>
      <c r="D13" s="6">
        <f t="shared" ref="D13:I13" si="9">ROUND((D10+D11)*0.3,2)</f>
        <v>5245.02</v>
      </c>
      <c r="E13" s="6">
        <f t="shared" si="9"/>
        <v>5984.7</v>
      </c>
      <c r="F13" s="6">
        <f t="shared" si="9"/>
        <v>5413.13</v>
      </c>
      <c r="G13" s="6">
        <f t="shared" si="9"/>
        <v>6152.81</v>
      </c>
      <c r="H13" s="6">
        <f t="shared" si="9"/>
        <v>5984.7</v>
      </c>
      <c r="I13" s="6">
        <f t="shared" si="9"/>
        <v>6522.65</v>
      </c>
      <c r="J13" s="6">
        <f t="shared" ref="J13:M13" si="10">ROUND((J10+J11)*0.3,2)</f>
        <v>6152.81</v>
      </c>
      <c r="K13" s="6">
        <f t="shared" si="10"/>
        <v>6724.38</v>
      </c>
      <c r="L13" s="6">
        <f t="shared" si="10"/>
        <v>6152.81</v>
      </c>
      <c r="M13" s="6">
        <f t="shared" si="10"/>
        <v>6724.38</v>
      </c>
      <c r="N13" s="6">
        <f t="shared" si="5"/>
        <v>28948.470000000005</v>
      </c>
      <c r="O13" s="6">
        <f t="shared" si="2"/>
        <v>32108.920000000002</v>
      </c>
    </row>
    <row r="14" spans="1:15" ht="45" x14ac:dyDescent="0.25">
      <c r="A14" s="17">
        <v>7</v>
      </c>
      <c r="B14" s="37" t="s">
        <v>11</v>
      </c>
      <c r="C14" s="38" t="s">
        <v>8</v>
      </c>
      <c r="D14" s="6">
        <f>ROUND((D10+D11)*0.2,2)</f>
        <v>3496.68</v>
      </c>
      <c r="E14" s="6">
        <f t="shared" ref="E14:M14" si="11">ROUND((E10+E11)*0.2,2)</f>
        <v>3989.8</v>
      </c>
      <c r="F14" s="6">
        <f t="shared" si="11"/>
        <v>3608.75</v>
      </c>
      <c r="G14" s="6">
        <f t="shared" si="11"/>
        <v>4101.87</v>
      </c>
      <c r="H14" s="6">
        <f t="shared" si="11"/>
        <v>3989.8</v>
      </c>
      <c r="I14" s="6">
        <f t="shared" si="11"/>
        <v>4348.43</v>
      </c>
      <c r="J14" s="6">
        <f t="shared" si="11"/>
        <v>4101.87</v>
      </c>
      <c r="K14" s="6">
        <f t="shared" si="11"/>
        <v>4482.92</v>
      </c>
      <c r="L14" s="6">
        <f t="shared" si="11"/>
        <v>4101.87</v>
      </c>
      <c r="M14" s="6">
        <f t="shared" si="11"/>
        <v>4482.92</v>
      </c>
      <c r="N14" s="6">
        <f t="shared" si="5"/>
        <v>19298.969999999998</v>
      </c>
      <c r="O14" s="6">
        <f t="shared" si="2"/>
        <v>21405.940000000002</v>
      </c>
    </row>
    <row r="15" spans="1:15" ht="60" x14ac:dyDescent="0.25">
      <c r="A15" s="16">
        <v>8</v>
      </c>
      <c r="B15" s="37" t="s">
        <v>36</v>
      </c>
      <c r="C15" s="38" t="s">
        <v>8</v>
      </c>
      <c r="D15" s="6">
        <f t="shared" ref="D15:M15" si="12">ROUND(D10*0.2,2)</f>
        <v>2689.75</v>
      </c>
      <c r="E15" s="6">
        <f t="shared" si="12"/>
        <v>3069.08</v>
      </c>
      <c r="F15" s="6">
        <f t="shared" si="12"/>
        <v>2775.96</v>
      </c>
      <c r="G15" s="6">
        <f t="shared" si="12"/>
        <v>3155.29</v>
      </c>
      <c r="H15" s="6">
        <f t="shared" si="12"/>
        <v>3069.08</v>
      </c>
      <c r="I15" s="6">
        <f t="shared" si="12"/>
        <v>3344.95</v>
      </c>
      <c r="J15" s="6">
        <f t="shared" si="12"/>
        <v>3155.29</v>
      </c>
      <c r="K15" s="6">
        <f t="shared" si="12"/>
        <v>3448.4</v>
      </c>
      <c r="L15" s="6">
        <f t="shared" si="12"/>
        <v>3155.29</v>
      </c>
      <c r="M15" s="6">
        <f t="shared" si="12"/>
        <v>3448.4</v>
      </c>
      <c r="N15" s="6">
        <f t="shared" si="5"/>
        <v>14845.370000000003</v>
      </c>
      <c r="O15" s="6">
        <f t="shared" ref="O15" si="13">E15+G15+I15+K15+M15</f>
        <v>16466.12</v>
      </c>
    </row>
    <row r="16" spans="1:15" ht="45" x14ac:dyDescent="0.25">
      <c r="A16" s="29"/>
      <c r="B16" s="37" t="s">
        <v>37</v>
      </c>
      <c r="C16" s="38" t="s">
        <v>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f t="shared" ref="N16" si="14">D16+F16+H16+J16+L16</f>
        <v>0</v>
      </c>
      <c r="O16" s="6">
        <f t="shared" ref="O16" si="15">E16+G16+I16+K16+M16</f>
        <v>0</v>
      </c>
    </row>
    <row r="17" spans="1:15" x14ac:dyDescent="0.25">
      <c r="A17" s="17">
        <v>9</v>
      </c>
      <c r="B17" s="39" t="s">
        <v>12</v>
      </c>
      <c r="C17" s="38" t="s">
        <v>8</v>
      </c>
      <c r="D17" s="6">
        <f>ROUND((D10+D11+D13+D14+D15+D12+D16)*0.05,2)</f>
        <v>1620.58</v>
      </c>
      <c r="E17" s="6">
        <f>ROUND((E10+E11+E13+E14+E15+E12+E16)*0.05,2)</f>
        <v>1849.12</v>
      </c>
      <c r="F17" s="6">
        <f t="shared" ref="F17:M17" si="16">ROUND((F10+F11+F13+F14+F15+F12+F16)*0.05,2)</f>
        <v>1672.52</v>
      </c>
      <c r="G17" s="6">
        <f t="shared" si="16"/>
        <v>1901.06</v>
      </c>
      <c r="H17" s="6">
        <f t="shared" si="16"/>
        <v>1849.12</v>
      </c>
      <c r="I17" s="6">
        <f t="shared" si="16"/>
        <v>2015.33</v>
      </c>
      <c r="J17" s="6">
        <f t="shared" si="16"/>
        <v>1901.06</v>
      </c>
      <c r="K17" s="6">
        <f t="shared" si="16"/>
        <v>2077.66</v>
      </c>
      <c r="L17" s="6">
        <f t="shared" si="16"/>
        <v>1901.06</v>
      </c>
      <c r="M17" s="6">
        <f t="shared" si="16"/>
        <v>2077.66</v>
      </c>
      <c r="N17" s="6">
        <f t="shared" ref="N17:N18" si="17">D17+F17+H17+J17+L17</f>
        <v>8944.3399999999983</v>
      </c>
      <c r="O17" s="6">
        <f t="shared" ref="O17:O18" si="18">E17+G17+I17+K17+M17</f>
        <v>9920.83</v>
      </c>
    </row>
    <row r="18" spans="1:15" x14ac:dyDescent="0.25">
      <c r="A18" s="16">
        <v>10</v>
      </c>
      <c r="B18" s="39" t="s">
        <v>13</v>
      </c>
      <c r="C18" s="38" t="s">
        <v>8</v>
      </c>
      <c r="D18" s="28">
        <f>ROUND((D10+D11+D13+D14+D15+D12+D16)*0.01,2)</f>
        <v>324.12</v>
      </c>
      <c r="E18" s="26">
        <f>ROUND((E10+E11+E13+E14+E15+E12+E16)*0.01,2)</f>
        <v>369.82</v>
      </c>
      <c r="F18" s="28">
        <f t="shared" ref="F18:M18" si="19">ROUND((F10+F11+F13+F14+F15+F12+F16)*0.01,2)</f>
        <v>334.5</v>
      </c>
      <c r="G18" s="28">
        <f t="shared" si="19"/>
        <v>380.21</v>
      </c>
      <c r="H18" s="28">
        <f t="shared" si="19"/>
        <v>369.82</v>
      </c>
      <c r="I18" s="28">
        <f t="shared" si="19"/>
        <v>403.07</v>
      </c>
      <c r="J18" s="28">
        <f t="shared" si="19"/>
        <v>380.21</v>
      </c>
      <c r="K18" s="28">
        <f t="shared" si="19"/>
        <v>415.53</v>
      </c>
      <c r="L18" s="28">
        <f t="shared" si="19"/>
        <v>380.21</v>
      </c>
      <c r="M18" s="28">
        <f t="shared" si="19"/>
        <v>415.53</v>
      </c>
      <c r="N18" s="6">
        <f t="shared" si="17"/>
        <v>1788.8600000000001</v>
      </c>
      <c r="O18" s="6">
        <f t="shared" si="18"/>
        <v>1984.1599999999999</v>
      </c>
    </row>
    <row r="19" spans="1:15" ht="31.5" customHeight="1" x14ac:dyDescent="0.25">
      <c r="A19" s="17">
        <v>11</v>
      </c>
      <c r="B19" s="37" t="s">
        <v>42</v>
      </c>
      <c r="C19" s="38" t="s">
        <v>8</v>
      </c>
      <c r="D19" s="22">
        <f>ROUND((D10+D11+D13+D14+D15+D17+D18+D12+D16)*0.342,2)</f>
        <v>11749.83</v>
      </c>
      <c r="E19" s="22">
        <f t="shared" ref="E19:M19" si="20">ROUND((E10+E11+E13+E14+E15+E17+E18+E12+E16)*0.342,2)</f>
        <v>13406.85</v>
      </c>
      <c r="F19" s="22">
        <f t="shared" si="20"/>
        <v>12126.42</v>
      </c>
      <c r="G19" s="22">
        <f t="shared" si="20"/>
        <v>13783.44</v>
      </c>
      <c r="H19" s="22">
        <f t="shared" si="20"/>
        <v>13406.85</v>
      </c>
      <c r="I19" s="22">
        <f t="shared" si="20"/>
        <v>14611.96</v>
      </c>
      <c r="J19" s="22">
        <f t="shared" si="20"/>
        <v>13783.44</v>
      </c>
      <c r="K19" s="22">
        <f t="shared" si="20"/>
        <v>15063.87</v>
      </c>
      <c r="L19" s="22">
        <f t="shared" si="20"/>
        <v>13783.44</v>
      </c>
      <c r="M19" s="22">
        <f t="shared" si="20"/>
        <v>15063.87</v>
      </c>
      <c r="N19" s="6">
        <f t="shared" ref="N19:N22" si="21">D19+F19+H19+J19+L19</f>
        <v>64849.98</v>
      </c>
      <c r="O19" s="6">
        <f t="shared" ref="O19:O22" si="22">E19+G19+I19+K19+M19</f>
        <v>71929.990000000005</v>
      </c>
    </row>
    <row r="20" spans="1:15" ht="30" x14ac:dyDescent="0.25">
      <c r="A20" s="3"/>
      <c r="B20" s="37" t="s">
        <v>14</v>
      </c>
      <c r="C20" s="38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25">
      <c r="A21" s="3"/>
      <c r="B21" s="40" t="s">
        <v>15</v>
      </c>
      <c r="C21" s="38" t="s">
        <v>8</v>
      </c>
      <c r="D21" s="6">
        <f>D10+D11+D13+D14+D15+D17+D18+D19+D12+D16</f>
        <v>46106.049999999996</v>
      </c>
      <c r="E21" s="6">
        <f>E10+E11+E13+E14+E15+E17+E18+E19+E12+E16</f>
        <v>52608.160000000003</v>
      </c>
      <c r="F21" s="6">
        <f t="shared" ref="F21:M21" si="23">F10+F11+F13+F14+F15+F17+F18+F19+F12+F16</f>
        <v>47583.78</v>
      </c>
      <c r="G21" s="6">
        <f t="shared" si="23"/>
        <v>54085.91</v>
      </c>
      <c r="H21" s="6">
        <f t="shared" si="23"/>
        <v>52608.160000000003</v>
      </c>
      <c r="I21" s="6">
        <f t="shared" si="23"/>
        <v>57336.98</v>
      </c>
      <c r="J21" s="6">
        <f t="shared" si="23"/>
        <v>54085.91</v>
      </c>
      <c r="K21" s="6">
        <f t="shared" si="23"/>
        <v>59110.280000000006</v>
      </c>
      <c r="L21" s="6">
        <f t="shared" si="23"/>
        <v>54085.91</v>
      </c>
      <c r="M21" s="6">
        <f t="shared" si="23"/>
        <v>59110.280000000006</v>
      </c>
      <c r="N21" s="6">
        <f t="shared" si="21"/>
        <v>254469.81</v>
      </c>
      <c r="O21" s="6">
        <f t="shared" si="22"/>
        <v>282251.61000000004</v>
      </c>
    </row>
    <row r="22" spans="1:15" x14ac:dyDescent="0.25">
      <c r="A22" s="1"/>
      <c r="B22" s="40" t="s">
        <v>16</v>
      </c>
      <c r="C22" s="38" t="s">
        <v>8</v>
      </c>
      <c r="D22" s="6">
        <f t="shared" ref="D22:I22" si="24">ROUND(D21*12,2)</f>
        <v>553272.6</v>
      </c>
      <c r="E22" s="6">
        <f t="shared" si="24"/>
        <v>631297.92000000004</v>
      </c>
      <c r="F22" s="6">
        <f t="shared" si="24"/>
        <v>571005.36</v>
      </c>
      <c r="G22" s="6">
        <f t="shared" si="24"/>
        <v>649030.92000000004</v>
      </c>
      <c r="H22" s="6">
        <f t="shared" si="24"/>
        <v>631297.92000000004</v>
      </c>
      <c r="I22" s="6">
        <f t="shared" si="24"/>
        <v>688043.76</v>
      </c>
      <c r="J22" s="6">
        <f t="shared" ref="J22:M22" si="25">ROUND(J21*12,2)</f>
        <v>649030.92000000004</v>
      </c>
      <c r="K22" s="6">
        <f t="shared" si="25"/>
        <v>709323.36</v>
      </c>
      <c r="L22" s="6">
        <f t="shared" si="25"/>
        <v>649030.92000000004</v>
      </c>
      <c r="M22" s="6">
        <f t="shared" si="25"/>
        <v>709323.36</v>
      </c>
      <c r="N22" s="6">
        <f t="shared" si="21"/>
        <v>3053637.7199999997</v>
      </c>
      <c r="O22" s="6">
        <f t="shared" si="22"/>
        <v>3387019.32</v>
      </c>
    </row>
    <row r="23" spans="1:15" ht="15.75" x14ac:dyDescent="0.25">
      <c r="A23" s="1"/>
      <c r="B23" s="41" t="s">
        <v>29</v>
      </c>
      <c r="C23" s="4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ht="31.5" x14ac:dyDescent="0.25">
      <c r="A24" s="20">
        <v>1</v>
      </c>
      <c r="B24" s="35" t="s">
        <v>27</v>
      </c>
      <c r="C24" s="36" t="s">
        <v>28</v>
      </c>
      <c r="D24" s="15">
        <v>10</v>
      </c>
      <c r="E24" s="15">
        <v>10</v>
      </c>
      <c r="F24" s="15">
        <v>10</v>
      </c>
      <c r="G24" s="15">
        <v>10</v>
      </c>
      <c r="H24" s="15">
        <v>10</v>
      </c>
      <c r="I24" s="15">
        <v>10</v>
      </c>
      <c r="J24" s="31">
        <v>3.3</v>
      </c>
      <c r="K24" s="31">
        <v>3.3</v>
      </c>
      <c r="L24" s="31"/>
      <c r="M24" s="31"/>
      <c r="N24" s="32">
        <f>D24+F24+H24+J24</f>
        <v>33.299999999999997</v>
      </c>
      <c r="O24" s="32">
        <f>E24+G24+I24+K24</f>
        <v>33.299999999999997</v>
      </c>
    </row>
    <row r="25" spans="1:15" ht="45" x14ac:dyDescent="0.25">
      <c r="A25" s="21">
        <v>2</v>
      </c>
      <c r="B25" s="37" t="s">
        <v>30</v>
      </c>
      <c r="C25" s="38" t="s">
        <v>4</v>
      </c>
      <c r="D25" s="6">
        <f>ROUND(D24/18,2)</f>
        <v>0.56000000000000005</v>
      </c>
      <c r="E25" s="6">
        <f t="shared" ref="E25:K25" si="26">ROUND(E24/18,2)</f>
        <v>0.56000000000000005</v>
      </c>
      <c r="F25" s="6">
        <f t="shared" si="26"/>
        <v>0.56000000000000005</v>
      </c>
      <c r="G25" s="6">
        <f t="shared" si="26"/>
        <v>0.56000000000000005</v>
      </c>
      <c r="H25" s="6">
        <f t="shared" si="26"/>
        <v>0.56000000000000005</v>
      </c>
      <c r="I25" s="6">
        <f t="shared" si="26"/>
        <v>0.56000000000000005</v>
      </c>
      <c r="J25" s="6">
        <f t="shared" si="26"/>
        <v>0.18</v>
      </c>
      <c r="K25" s="6">
        <f t="shared" si="26"/>
        <v>0.18</v>
      </c>
      <c r="L25" s="6"/>
      <c r="M25" s="6"/>
      <c r="N25" s="6">
        <f t="shared" ref="N25:N37" si="27">D25+F25+H25+J25</f>
        <v>1.86</v>
      </c>
      <c r="O25" s="6">
        <f t="shared" ref="O25:O37" si="28">E25+G25+I25+K25</f>
        <v>1.86</v>
      </c>
    </row>
    <row r="26" spans="1:15" ht="45" x14ac:dyDescent="0.25">
      <c r="A26" s="21">
        <v>3</v>
      </c>
      <c r="B26" s="37" t="s">
        <v>35</v>
      </c>
      <c r="C26" s="38" t="s">
        <v>8</v>
      </c>
      <c r="D26" s="6">
        <f>ROUND(7834*D25,2)</f>
        <v>4387.04</v>
      </c>
      <c r="E26" s="6">
        <f t="shared" ref="E26:K26" si="29">ROUND(7834*E25,2)</f>
        <v>4387.04</v>
      </c>
      <c r="F26" s="6">
        <f t="shared" si="29"/>
        <v>4387.04</v>
      </c>
      <c r="G26" s="6">
        <f t="shared" si="29"/>
        <v>4387.04</v>
      </c>
      <c r="H26" s="6">
        <f t="shared" si="29"/>
        <v>4387.04</v>
      </c>
      <c r="I26" s="6">
        <f t="shared" si="29"/>
        <v>4387.04</v>
      </c>
      <c r="J26" s="6">
        <f t="shared" si="29"/>
        <v>1410.12</v>
      </c>
      <c r="K26" s="6">
        <f t="shared" si="29"/>
        <v>1410.12</v>
      </c>
      <c r="L26" s="6"/>
      <c r="M26" s="6"/>
      <c r="N26" s="6">
        <f t="shared" si="27"/>
        <v>14571.239999999998</v>
      </c>
      <c r="O26" s="6">
        <f t="shared" si="28"/>
        <v>14571.239999999998</v>
      </c>
    </row>
    <row r="27" spans="1:15" ht="60" x14ac:dyDescent="0.25">
      <c r="A27" s="21">
        <v>4</v>
      </c>
      <c r="B27" s="37" t="s">
        <v>40</v>
      </c>
      <c r="C27" s="38" t="s">
        <v>8</v>
      </c>
      <c r="D27" s="6">
        <f>ROUND(D26*0.3,2)</f>
        <v>1316.11</v>
      </c>
      <c r="E27" s="6">
        <f t="shared" ref="E27:K27" si="30">ROUND(E26*0.3,2)</f>
        <v>1316.11</v>
      </c>
      <c r="F27" s="6">
        <f t="shared" si="30"/>
        <v>1316.11</v>
      </c>
      <c r="G27" s="6">
        <f t="shared" si="30"/>
        <v>1316.11</v>
      </c>
      <c r="H27" s="6">
        <f t="shared" si="30"/>
        <v>1316.11</v>
      </c>
      <c r="I27" s="6">
        <f t="shared" si="30"/>
        <v>1316.11</v>
      </c>
      <c r="J27" s="6">
        <f t="shared" si="30"/>
        <v>423.04</v>
      </c>
      <c r="K27" s="6">
        <f t="shared" si="30"/>
        <v>423.04</v>
      </c>
      <c r="L27" s="6"/>
      <c r="M27" s="6"/>
      <c r="N27" s="6">
        <f t="shared" si="27"/>
        <v>4371.37</v>
      </c>
      <c r="O27" s="6">
        <f t="shared" si="28"/>
        <v>4371.37</v>
      </c>
    </row>
    <row r="28" spans="1:15" ht="75" x14ac:dyDescent="0.25">
      <c r="A28" s="21">
        <v>5</v>
      </c>
      <c r="B28" s="37" t="s">
        <v>41</v>
      </c>
      <c r="C28" s="38" t="s">
        <v>8</v>
      </c>
      <c r="D28" s="6">
        <f>ROUND((D26+D27)*0.3,2)</f>
        <v>1710.95</v>
      </c>
      <c r="E28" s="6">
        <f t="shared" ref="E28:K28" si="31">ROUND((E26+E27)*0.3,2)</f>
        <v>1710.95</v>
      </c>
      <c r="F28" s="6">
        <f t="shared" si="31"/>
        <v>1710.95</v>
      </c>
      <c r="G28" s="6">
        <f t="shared" si="31"/>
        <v>1710.95</v>
      </c>
      <c r="H28" s="6">
        <f t="shared" si="31"/>
        <v>1710.95</v>
      </c>
      <c r="I28" s="6">
        <f t="shared" si="31"/>
        <v>1710.95</v>
      </c>
      <c r="J28" s="6">
        <f t="shared" si="31"/>
        <v>549.95000000000005</v>
      </c>
      <c r="K28" s="6">
        <f t="shared" si="31"/>
        <v>549.95000000000005</v>
      </c>
      <c r="L28" s="6"/>
      <c r="M28" s="6"/>
      <c r="N28" s="6">
        <f t="shared" si="27"/>
        <v>5682.8</v>
      </c>
      <c r="O28" s="6">
        <f t="shared" si="28"/>
        <v>5682.8</v>
      </c>
    </row>
    <row r="29" spans="1:15" ht="45" x14ac:dyDescent="0.25">
      <c r="A29" s="21">
        <v>6</v>
      </c>
      <c r="B29" s="37" t="s">
        <v>11</v>
      </c>
      <c r="C29" s="38" t="s">
        <v>8</v>
      </c>
      <c r="D29" s="6">
        <f>ROUND((D26+D27)*0.2,2)</f>
        <v>1140.6300000000001</v>
      </c>
      <c r="E29" s="6">
        <f t="shared" ref="E29:K29" si="32">ROUND((E26+E27)*0.2,2)</f>
        <v>1140.6300000000001</v>
      </c>
      <c r="F29" s="6">
        <f t="shared" si="32"/>
        <v>1140.6300000000001</v>
      </c>
      <c r="G29" s="6">
        <f t="shared" si="32"/>
        <v>1140.6300000000001</v>
      </c>
      <c r="H29" s="6">
        <f t="shared" si="32"/>
        <v>1140.6300000000001</v>
      </c>
      <c r="I29" s="6">
        <f t="shared" si="32"/>
        <v>1140.6300000000001</v>
      </c>
      <c r="J29" s="6">
        <f t="shared" si="32"/>
        <v>366.63</v>
      </c>
      <c r="K29" s="6">
        <f t="shared" si="32"/>
        <v>366.63</v>
      </c>
      <c r="L29" s="6"/>
      <c r="M29" s="6"/>
      <c r="N29" s="6">
        <f t="shared" si="27"/>
        <v>3788.5200000000004</v>
      </c>
      <c r="O29" s="6">
        <f t="shared" si="28"/>
        <v>3788.5200000000004</v>
      </c>
    </row>
    <row r="30" spans="1:15" ht="60" x14ac:dyDescent="0.25">
      <c r="A30" s="21">
        <v>7</v>
      </c>
      <c r="B30" s="37" t="s">
        <v>36</v>
      </c>
      <c r="C30" s="38" t="s">
        <v>8</v>
      </c>
      <c r="D30" s="6">
        <f>ROUND(D26*0.2,2)</f>
        <v>877.41</v>
      </c>
      <c r="E30" s="6">
        <f t="shared" ref="E30:K30" si="33">ROUND(E26*0.2,2)</f>
        <v>877.41</v>
      </c>
      <c r="F30" s="6">
        <f t="shared" si="33"/>
        <v>877.41</v>
      </c>
      <c r="G30" s="6">
        <f t="shared" si="33"/>
        <v>877.41</v>
      </c>
      <c r="H30" s="6">
        <f t="shared" si="33"/>
        <v>877.41</v>
      </c>
      <c r="I30" s="6">
        <f t="shared" si="33"/>
        <v>877.41</v>
      </c>
      <c r="J30" s="6">
        <f t="shared" si="33"/>
        <v>282.02</v>
      </c>
      <c r="K30" s="6">
        <f t="shared" si="33"/>
        <v>282.02</v>
      </c>
      <c r="L30" s="6"/>
      <c r="M30" s="6"/>
      <c r="N30" s="6">
        <f t="shared" si="27"/>
        <v>2914.25</v>
      </c>
      <c r="O30" s="6">
        <f t="shared" si="28"/>
        <v>2914.25</v>
      </c>
    </row>
    <row r="31" spans="1:15" ht="45" x14ac:dyDescent="0.25">
      <c r="A31" s="28"/>
      <c r="B31" s="37" t="s">
        <v>37</v>
      </c>
      <c r="C31" s="38" t="s">
        <v>8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/>
      <c r="M31" s="6"/>
      <c r="N31" s="6">
        <f t="shared" si="27"/>
        <v>0</v>
      </c>
      <c r="O31" s="6">
        <f t="shared" si="28"/>
        <v>0</v>
      </c>
    </row>
    <row r="32" spans="1:15" x14ac:dyDescent="0.25">
      <c r="A32" s="21">
        <v>8</v>
      </c>
      <c r="B32" s="39" t="s">
        <v>12</v>
      </c>
      <c r="C32" s="38" t="s">
        <v>8</v>
      </c>
      <c r="D32" s="6">
        <f>ROUND((D26+D27+D28+D29+D30+D31)*0.05,2)</f>
        <v>471.61</v>
      </c>
      <c r="E32" s="6">
        <f t="shared" ref="E32:K32" si="34">ROUND((E26+E27+E28+E29+E30+E31)*0.05,2)</f>
        <v>471.61</v>
      </c>
      <c r="F32" s="6">
        <f t="shared" si="34"/>
        <v>471.61</v>
      </c>
      <c r="G32" s="6">
        <f t="shared" si="34"/>
        <v>471.61</v>
      </c>
      <c r="H32" s="6">
        <f t="shared" si="34"/>
        <v>471.61</v>
      </c>
      <c r="I32" s="6">
        <f t="shared" si="34"/>
        <v>471.61</v>
      </c>
      <c r="J32" s="6">
        <f t="shared" si="34"/>
        <v>151.59</v>
      </c>
      <c r="K32" s="6">
        <f t="shared" si="34"/>
        <v>151.59</v>
      </c>
      <c r="L32" s="6"/>
      <c r="M32" s="6"/>
      <c r="N32" s="6">
        <f t="shared" si="27"/>
        <v>1566.4199999999998</v>
      </c>
      <c r="O32" s="6">
        <f t="shared" si="28"/>
        <v>1566.4199999999998</v>
      </c>
    </row>
    <row r="33" spans="1:15" x14ac:dyDescent="0.25">
      <c r="A33" s="21">
        <v>9</v>
      </c>
      <c r="B33" s="39" t="s">
        <v>13</v>
      </c>
      <c r="C33" s="38" t="s">
        <v>8</v>
      </c>
      <c r="D33" s="21">
        <f>ROUND((D26+D27+D28+D29+D30+D31)*0.01,2)</f>
        <v>94.32</v>
      </c>
      <c r="E33" s="30">
        <f t="shared" ref="E33:K33" si="35">ROUND((E26+E27+E28+E29+E30+E31)*0.01,2)</f>
        <v>94.32</v>
      </c>
      <c r="F33" s="30">
        <f t="shared" si="35"/>
        <v>94.32</v>
      </c>
      <c r="G33" s="30">
        <f t="shared" si="35"/>
        <v>94.32</v>
      </c>
      <c r="H33" s="30">
        <f t="shared" si="35"/>
        <v>94.32</v>
      </c>
      <c r="I33" s="30">
        <f t="shared" si="35"/>
        <v>94.32</v>
      </c>
      <c r="J33" s="30">
        <f t="shared" si="35"/>
        <v>30.32</v>
      </c>
      <c r="K33" s="30">
        <f t="shared" si="35"/>
        <v>30.32</v>
      </c>
      <c r="L33" s="6"/>
      <c r="M33" s="6"/>
      <c r="N33" s="6">
        <f t="shared" si="27"/>
        <v>313.27999999999997</v>
      </c>
      <c r="O33" s="6">
        <f t="shared" si="28"/>
        <v>313.27999999999997</v>
      </c>
    </row>
    <row r="34" spans="1:15" ht="45" x14ac:dyDescent="0.25">
      <c r="A34" s="21">
        <v>10</v>
      </c>
      <c r="B34" s="37" t="s">
        <v>39</v>
      </c>
      <c r="C34" s="38" t="s">
        <v>8</v>
      </c>
      <c r="D34" s="22">
        <f>ROUND((D26+D27+D28+D29+D30+D32+D33+D31)*0.342,2)</f>
        <v>3419.34</v>
      </c>
      <c r="E34" s="22">
        <f t="shared" ref="E34:K34" si="36">ROUND((E26+E27+E28+E29+E30+E32+E33+E31)*0.342,2)</f>
        <v>3419.34</v>
      </c>
      <c r="F34" s="22">
        <f t="shared" si="36"/>
        <v>3419.34</v>
      </c>
      <c r="G34" s="22">
        <f t="shared" si="36"/>
        <v>3419.34</v>
      </c>
      <c r="H34" s="22">
        <f t="shared" si="36"/>
        <v>3419.34</v>
      </c>
      <c r="I34" s="22">
        <f t="shared" si="36"/>
        <v>3419.34</v>
      </c>
      <c r="J34" s="22">
        <f t="shared" si="36"/>
        <v>1099.08</v>
      </c>
      <c r="K34" s="22">
        <f t="shared" si="36"/>
        <v>1099.08</v>
      </c>
      <c r="L34" s="6"/>
      <c r="M34" s="6"/>
      <c r="N34" s="6">
        <f t="shared" si="27"/>
        <v>11357.1</v>
      </c>
      <c r="O34" s="6">
        <f t="shared" si="28"/>
        <v>11357.1</v>
      </c>
    </row>
    <row r="35" spans="1:15" ht="30" x14ac:dyDescent="0.25">
      <c r="A35" s="1"/>
      <c r="B35" s="37" t="s">
        <v>31</v>
      </c>
      <c r="C35" s="38" t="s">
        <v>8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1"/>
      <c r="B36" s="40" t="s">
        <v>15</v>
      </c>
      <c r="C36" s="38" t="s">
        <v>8</v>
      </c>
      <c r="D36" s="6">
        <f>D26+D27+D28+D29+D30+D32+D33+D34+D31</f>
        <v>13417.41</v>
      </c>
      <c r="E36" s="6">
        <f t="shared" ref="E36:K36" si="37">E26+E27+E28+E29+E30+E32+E33+E34+E31</f>
        <v>13417.41</v>
      </c>
      <c r="F36" s="6">
        <f t="shared" si="37"/>
        <v>13417.41</v>
      </c>
      <c r="G36" s="6">
        <f t="shared" si="37"/>
        <v>13417.41</v>
      </c>
      <c r="H36" s="6">
        <f t="shared" si="37"/>
        <v>13417.41</v>
      </c>
      <c r="I36" s="6">
        <f t="shared" si="37"/>
        <v>13417.41</v>
      </c>
      <c r="J36" s="6">
        <f t="shared" si="37"/>
        <v>4312.75</v>
      </c>
      <c r="K36" s="6">
        <f t="shared" si="37"/>
        <v>4312.75</v>
      </c>
      <c r="L36" s="6"/>
      <c r="M36" s="6"/>
      <c r="N36" s="6">
        <f t="shared" si="27"/>
        <v>44564.979999999996</v>
      </c>
      <c r="O36" s="6">
        <f t="shared" si="28"/>
        <v>44564.979999999996</v>
      </c>
    </row>
    <row r="37" spans="1:15" x14ac:dyDescent="0.25">
      <c r="A37" s="1"/>
      <c r="B37" s="40" t="s">
        <v>16</v>
      </c>
      <c r="C37" s="38" t="s">
        <v>8</v>
      </c>
      <c r="D37" s="6">
        <f>ROUND(D36*12,2)</f>
        <v>161008.92000000001</v>
      </c>
      <c r="E37" s="6">
        <f t="shared" ref="E37:K37" si="38">ROUND(E36*12,2)</f>
        <v>161008.92000000001</v>
      </c>
      <c r="F37" s="6">
        <f t="shared" si="38"/>
        <v>161008.92000000001</v>
      </c>
      <c r="G37" s="6">
        <f t="shared" si="38"/>
        <v>161008.92000000001</v>
      </c>
      <c r="H37" s="6">
        <f t="shared" si="38"/>
        <v>161008.92000000001</v>
      </c>
      <c r="I37" s="6">
        <f t="shared" si="38"/>
        <v>161008.92000000001</v>
      </c>
      <c r="J37" s="6">
        <f t="shared" si="38"/>
        <v>51753</v>
      </c>
      <c r="K37" s="6">
        <f t="shared" si="38"/>
        <v>51753</v>
      </c>
      <c r="L37" s="6"/>
      <c r="M37" s="6"/>
      <c r="N37" s="6">
        <f t="shared" si="27"/>
        <v>534779.76</v>
      </c>
      <c r="O37" s="6">
        <f t="shared" si="28"/>
        <v>534779.76</v>
      </c>
    </row>
    <row r="38" spans="1:15" ht="19.5" customHeight="1" x14ac:dyDescent="0.25">
      <c r="A38" s="1"/>
      <c r="B38" s="62" t="s">
        <v>17</v>
      </c>
      <c r="C38" s="6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45" x14ac:dyDescent="0.25">
      <c r="A39" s="1"/>
      <c r="B39" s="37" t="s">
        <v>33</v>
      </c>
      <c r="C39" s="38" t="s">
        <v>8</v>
      </c>
      <c r="D39" s="6">
        <f>ROUND(D22*0.114,2)</f>
        <v>63073.08</v>
      </c>
      <c r="E39" s="6">
        <f t="shared" ref="E39:M39" si="39">ROUND(E22*0.114,2)</f>
        <v>71967.960000000006</v>
      </c>
      <c r="F39" s="6">
        <f t="shared" si="39"/>
        <v>65094.61</v>
      </c>
      <c r="G39" s="6">
        <f t="shared" si="39"/>
        <v>73989.52</v>
      </c>
      <c r="H39" s="6">
        <f t="shared" si="39"/>
        <v>71967.960000000006</v>
      </c>
      <c r="I39" s="6">
        <f t="shared" si="39"/>
        <v>78436.990000000005</v>
      </c>
      <c r="J39" s="6">
        <f t="shared" si="39"/>
        <v>73989.52</v>
      </c>
      <c r="K39" s="6">
        <f t="shared" si="39"/>
        <v>80862.86</v>
      </c>
      <c r="L39" s="6">
        <f t="shared" si="39"/>
        <v>73989.52</v>
      </c>
      <c r="M39" s="6">
        <f t="shared" si="39"/>
        <v>80862.86</v>
      </c>
      <c r="N39" s="6">
        <f t="shared" ref="N39" si="40">D39+F39+H39+J39+L39</f>
        <v>348114.69000000006</v>
      </c>
      <c r="O39" s="6">
        <f t="shared" ref="O39" si="41">E39+G39+I39+K39+M39</f>
        <v>386120.19</v>
      </c>
    </row>
    <row r="40" spans="1:15" ht="66" customHeight="1" x14ac:dyDescent="0.25">
      <c r="A40" s="1"/>
      <c r="B40" s="50" t="s">
        <v>19</v>
      </c>
      <c r="C40" s="5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ht="45" customHeight="1" x14ac:dyDescent="0.25">
      <c r="A41" s="1"/>
      <c r="B41" s="37" t="s">
        <v>32</v>
      </c>
      <c r="C41" s="38" t="s">
        <v>8</v>
      </c>
      <c r="D41" s="6">
        <f>ROUND(0.084*D22,2)</f>
        <v>46474.9</v>
      </c>
      <c r="E41" s="6">
        <f t="shared" ref="E41:M41" si="42">ROUND(0.084*E22,2)</f>
        <v>53029.03</v>
      </c>
      <c r="F41" s="6">
        <f t="shared" si="42"/>
        <v>47964.45</v>
      </c>
      <c r="G41" s="6">
        <f t="shared" si="42"/>
        <v>54518.6</v>
      </c>
      <c r="H41" s="6">
        <f t="shared" si="42"/>
        <v>53029.03</v>
      </c>
      <c r="I41" s="6">
        <f t="shared" si="42"/>
        <v>57795.68</v>
      </c>
      <c r="J41" s="6">
        <f t="shared" si="42"/>
        <v>54518.6</v>
      </c>
      <c r="K41" s="6">
        <f t="shared" si="42"/>
        <v>59583.16</v>
      </c>
      <c r="L41" s="6">
        <f t="shared" si="42"/>
        <v>54518.6</v>
      </c>
      <c r="M41" s="6">
        <f t="shared" si="42"/>
        <v>59583.16</v>
      </c>
      <c r="N41" s="6">
        <f t="shared" ref="N41" si="43">D41+F41+H41+J41+L41</f>
        <v>256505.58000000002</v>
      </c>
      <c r="O41" s="6">
        <f t="shared" ref="O41" si="44">E41+G41+I41+K41+M41</f>
        <v>284509.63</v>
      </c>
    </row>
    <row r="42" spans="1:15" ht="66.75" customHeight="1" x14ac:dyDescent="0.25">
      <c r="A42" s="1"/>
      <c r="B42" s="50" t="s">
        <v>18</v>
      </c>
      <c r="C42" s="5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75" x14ac:dyDescent="0.25">
      <c r="A43" s="1"/>
      <c r="B43" s="37" t="s">
        <v>38</v>
      </c>
      <c r="C43" s="38" t="s">
        <v>8</v>
      </c>
      <c r="D43" s="6">
        <f>ROUND(0.042*D22,2)</f>
        <v>23237.45</v>
      </c>
      <c r="E43" s="6">
        <f t="shared" ref="E43:M43" si="45">ROUND(0.042*E22,2)</f>
        <v>26514.51</v>
      </c>
      <c r="F43" s="6">
        <f t="shared" si="45"/>
        <v>23982.23</v>
      </c>
      <c r="G43" s="6">
        <f t="shared" si="45"/>
        <v>27259.3</v>
      </c>
      <c r="H43" s="6">
        <f t="shared" si="45"/>
        <v>26514.51</v>
      </c>
      <c r="I43" s="6">
        <f t="shared" si="45"/>
        <v>28897.84</v>
      </c>
      <c r="J43" s="6">
        <f t="shared" si="45"/>
        <v>27259.3</v>
      </c>
      <c r="K43" s="6">
        <f t="shared" si="45"/>
        <v>29791.58</v>
      </c>
      <c r="L43" s="6">
        <f t="shared" si="45"/>
        <v>27259.3</v>
      </c>
      <c r="M43" s="6">
        <f t="shared" si="45"/>
        <v>29791.58</v>
      </c>
      <c r="N43" s="6">
        <f t="shared" ref="N43" si="46">D43+F43+H43+J43+L43</f>
        <v>128252.79000000001</v>
      </c>
      <c r="O43" s="6">
        <f t="shared" ref="O43" si="47">E43+G43+I43+K43+M43</f>
        <v>142254.81</v>
      </c>
    </row>
    <row r="44" spans="1:15" ht="68.25" customHeight="1" x14ac:dyDescent="0.25">
      <c r="A44" s="1"/>
      <c r="B44" s="50" t="s">
        <v>20</v>
      </c>
      <c r="C44" s="5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25">
      <c r="A45" s="1"/>
      <c r="B45" s="39"/>
      <c r="C45" s="38" t="s">
        <v>8</v>
      </c>
      <c r="D45" s="6">
        <f>D22+D39+D41+D43+D37</f>
        <v>847066.95</v>
      </c>
      <c r="E45" s="6">
        <f t="shared" ref="E45:M45" si="48">E22+E39+E41+E43+E37</f>
        <v>943818.34000000008</v>
      </c>
      <c r="F45" s="6">
        <f t="shared" si="48"/>
        <v>869055.57</v>
      </c>
      <c r="G45" s="6">
        <f t="shared" si="48"/>
        <v>965807.26000000013</v>
      </c>
      <c r="H45" s="6">
        <f t="shared" si="48"/>
        <v>943818.34000000008</v>
      </c>
      <c r="I45" s="6">
        <f t="shared" si="48"/>
        <v>1014183.1900000001</v>
      </c>
      <c r="J45" s="6">
        <f t="shared" si="48"/>
        <v>856551.34000000008</v>
      </c>
      <c r="K45" s="6">
        <f t="shared" si="48"/>
        <v>931313.96</v>
      </c>
      <c r="L45" s="6">
        <f t="shared" si="48"/>
        <v>804798.34000000008</v>
      </c>
      <c r="M45" s="6">
        <f t="shared" si="48"/>
        <v>879560.96</v>
      </c>
      <c r="N45" s="6">
        <f>D45+F45+H45+J45+L45</f>
        <v>4321290.54</v>
      </c>
      <c r="O45" s="6">
        <f t="shared" ref="O45" si="49">E45+G45+I45+K45+M45</f>
        <v>4734683.71</v>
      </c>
    </row>
    <row r="46" spans="1:15" ht="15.75" customHeight="1" x14ac:dyDescent="0.25">
      <c r="A46" s="1"/>
      <c r="B46" s="50" t="s">
        <v>43</v>
      </c>
      <c r="C46" s="51"/>
      <c r="D46" s="47">
        <v>25</v>
      </c>
      <c r="E46" s="47">
        <v>25</v>
      </c>
      <c r="F46" s="47">
        <v>25</v>
      </c>
      <c r="G46" s="47">
        <v>25</v>
      </c>
      <c r="H46" s="47">
        <v>25</v>
      </c>
      <c r="I46" s="47">
        <v>25</v>
      </c>
      <c r="J46" s="47">
        <v>25</v>
      </c>
      <c r="K46" s="47">
        <v>25</v>
      </c>
      <c r="L46" s="47">
        <v>25</v>
      </c>
      <c r="M46" s="47">
        <v>25</v>
      </c>
      <c r="N46" s="47">
        <v>25</v>
      </c>
      <c r="O46" s="47">
        <v>25</v>
      </c>
    </row>
    <row r="47" spans="1:15" ht="30.75" customHeight="1" x14ac:dyDescent="0.25">
      <c r="A47" s="1"/>
      <c r="B47" s="50" t="s">
        <v>44</v>
      </c>
      <c r="C47" s="51"/>
      <c r="D47" s="47">
        <f>ROUND(D45/25,0)</f>
        <v>33883</v>
      </c>
      <c r="E47" s="47">
        <f t="shared" ref="E47:M47" si="50">ROUND(E45/25,0)</f>
        <v>37753</v>
      </c>
      <c r="F47" s="47">
        <f t="shared" si="50"/>
        <v>34762</v>
      </c>
      <c r="G47" s="47">
        <f t="shared" si="50"/>
        <v>38632</v>
      </c>
      <c r="H47" s="47">
        <f t="shared" si="50"/>
        <v>37753</v>
      </c>
      <c r="I47" s="47">
        <f t="shared" si="50"/>
        <v>40567</v>
      </c>
      <c r="J47" s="47">
        <f t="shared" si="50"/>
        <v>34262</v>
      </c>
      <c r="K47" s="47">
        <f t="shared" si="50"/>
        <v>37253</v>
      </c>
      <c r="L47" s="47">
        <f t="shared" si="50"/>
        <v>32192</v>
      </c>
      <c r="M47" s="47">
        <f t="shared" si="50"/>
        <v>35182</v>
      </c>
      <c r="N47" s="47">
        <f>ROUND((D47+F47+H47+J47+L47)/5,0)</f>
        <v>34570</v>
      </c>
      <c r="O47" s="47">
        <f>ROUND((E47+G47+I47+K47+M47)/5,0)</f>
        <v>37877</v>
      </c>
    </row>
    <row r="48" spans="1:15" ht="53.25" customHeight="1" x14ac:dyDescent="0.25">
      <c r="A48" s="1"/>
      <c r="B48" s="50" t="s">
        <v>45</v>
      </c>
      <c r="C48" s="51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7">
        <v>34570</v>
      </c>
      <c r="O48" s="47">
        <v>34570</v>
      </c>
    </row>
    <row r="49" spans="1:15" ht="104.25" customHeight="1" x14ac:dyDescent="0.25">
      <c r="A49" s="1"/>
      <c r="B49" s="57" t="s">
        <v>46</v>
      </c>
      <c r="C49" s="5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>
        <f>ROUND(N47/N48,3)</f>
        <v>1</v>
      </c>
      <c r="O49" s="49">
        <f>ROUND(O47/O48,3)</f>
        <v>1.0960000000000001</v>
      </c>
    </row>
    <row r="50" spans="1:15" ht="59.25" customHeight="1" x14ac:dyDescent="0.25">
      <c r="A50" s="1"/>
      <c r="B50" s="50" t="s">
        <v>47</v>
      </c>
      <c r="C50" s="51"/>
      <c r="D50" s="54" t="s">
        <v>52</v>
      </c>
      <c r="E50" s="55"/>
      <c r="F50" s="55"/>
      <c r="G50" s="55"/>
      <c r="H50" s="55"/>
      <c r="I50" s="55"/>
      <c r="J50" s="55"/>
      <c r="K50" s="55"/>
      <c r="L50" s="55"/>
      <c r="M50" s="56"/>
      <c r="N50" s="47">
        <v>7828</v>
      </c>
      <c r="O50" s="47">
        <v>7828</v>
      </c>
    </row>
    <row r="51" spans="1:15" ht="56.25" customHeight="1" x14ac:dyDescent="0.25">
      <c r="A51" s="1"/>
      <c r="B51" s="50" t="s">
        <v>48</v>
      </c>
      <c r="C51" s="5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7">
        <f>N48+N50</f>
        <v>42398</v>
      </c>
      <c r="O51" s="47">
        <f>O48+O50</f>
        <v>42398</v>
      </c>
    </row>
  </sheetData>
  <mergeCells count="24">
    <mergeCell ref="A4:A6"/>
    <mergeCell ref="B7:C7"/>
    <mergeCell ref="D5:E5"/>
    <mergeCell ref="F5:G5"/>
    <mergeCell ref="D4:M4"/>
    <mergeCell ref="H5:I5"/>
    <mergeCell ref="C4:C6"/>
    <mergeCell ref="B4:B6"/>
    <mergeCell ref="B51:C51"/>
    <mergeCell ref="K1:O1"/>
    <mergeCell ref="A2:O2"/>
    <mergeCell ref="D50:M50"/>
    <mergeCell ref="B46:C46"/>
    <mergeCell ref="B47:C47"/>
    <mergeCell ref="B48:C48"/>
    <mergeCell ref="B49:C49"/>
    <mergeCell ref="B50:C50"/>
    <mergeCell ref="N5:O5"/>
    <mergeCell ref="B40:C40"/>
    <mergeCell ref="J5:K5"/>
    <mergeCell ref="L5:M5"/>
    <mergeCell ref="B44:C44"/>
    <mergeCell ref="B42:C42"/>
    <mergeCell ref="B38:C38"/>
  </mergeCells>
  <printOptions horizontalCentered="1"/>
  <pageMargins left="0.51181102362204722" right="0.11811023622047245" top="0.55118110236220474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BreakPreview" zoomScale="84" zoomScaleNormal="77" zoomScaleSheetLayoutView="84" workbookViewId="0">
      <pane xSplit="3" ySplit="6" topLeftCell="F46" activePane="bottomRight" state="frozen"/>
      <selection pane="topRight" activeCell="D1" sqref="D1"/>
      <selection pane="bottomLeft" activeCell="A5" sqref="A5"/>
      <selection pane="bottomRight" activeCell="B46" sqref="B46:C46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3.42578125" style="2" customWidth="1"/>
    <col min="6" max="6" width="12.7109375" style="2" customWidth="1"/>
    <col min="7" max="7" width="12.5703125" style="2" customWidth="1"/>
    <col min="8" max="8" width="13" style="2" customWidth="1"/>
    <col min="9" max="9" width="11.7109375" style="2" customWidth="1"/>
    <col min="10" max="10" width="13.42578125" style="2" customWidth="1"/>
    <col min="11" max="13" width="11.7109375" style="2" customWidth="1"/>
    <col min="14" max="14" width="16.42578125" style="2" customWidth="1"/>
    <col min="15" max="15" width="16.85546875" style="2" customWidth="1"/>
    <col min="16" max="16" width="11.28515625" style="2" bestFit="1" customWidth="1"/>
    <col min="17" max="16384" width="9.140625" style="2"/>
  </cols>
  <sheetData>
    <row r="1" spans="1:17" s="45" customFormat="1" ht="18.75" x14ac:dyDescent="0.3">
      <c r="K1" s="52" t="s">
        <v>51</v>
      </c>
      <c r="L1" s="52"/>
      <c r="M1" s="52"/>
      <c r="N1" s="52"/>
      <c r="O1" s="52"/>
    </row>
    <row r="2" spans="1:17" s="45" customFormat="1" ht="18.75" x14ac:dyDescent="0.3">
      <c r="A2" s="53" t="s">
        <v>53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7" s="46" customFormat="1" x14ac:dyDescent="0.25"/>
    <row r="4" spans="1:17" ht="15" customHeight="1" x14ac:dyDescent="0.25">
      <c r="A4" s="64" t="s">
        <v>1</v>
      </c>
      <c r="B4" s="70" t="s">
        <v>2</v>
      </c>
      <c r="C4" s="70" t="s">
        <v>3</v>
      </c>
      <c r="D4" s="60" t="s">
        <v>10</v>
      </c>
      <c r="E4" s="69"/>
      <c r="F4" s="69"/>
      <c r="G4" s="69"/>
      <c r="H4" s="69"/>
      <c r="I4" s="69"/>
      <c r="J4" s="69"/>
      <c r="K4" s="69"/>
      <c r="L4" s="69"/>
      <c r="M4" s="69"/>
      <c r="N4" s="13"/>
      <c r="O4" s="14"/>
    </row>
    <row r="5" spans="1:17" ht="15" customHeight="1" x14ac:dyDescent="0.25">
      <c r="A5" s="65"/>
      <c r="B5" s="70"/>
      <c r="C5" s="70"/>
      <c r="D5" s="60" t="s">
        <v>21</v>
      </c>
      <c r="E5" s="61"/>
      <c r="F5" s="60" t="s">
        <v>22</v>
      </c>
      <c r="G5" s="61"/>
      <c r="H5" s="60" t="s">
        <v>23</v>
      </c>
      <c r="I5" s="61"/>
      <c r="J5" s="60" t="s">
        <v>24</v>
      </c>
      <c r="K5" s="61"/>
      <c r="L5" s="60" t="s">
        <v>25</v>
      </c>
      <c r="M5" s="61"/>
      <c r="N5" s="59" t="s">
        <v>0</v>
      </c>
      <c r="O5" s="59"/>
    </row>
    <row r="6" spans="1:17" ht="45" x14ac:dyDescent="0.25">
      <c r="A6" s="66"/>
      <c r="B6" s="70"/>
      <c r="C6" s="70"/>
      <c r="D6" s="11" t="s">
        <v>6</v>
      </c>
      <c r="E6" s="11" t="s">
        <v>7</v>
      </c>
      <c r="F6" s="11" t="s">
        <v>6</v>
      </c>
      <c r="G6" s="11" t="s">
        <v>7</v>
      </c>
      <c r="H6" s="11" t="s">
        <v>6</v>
      </c>
      <c r="I6" s="11" t="s">
        <v>7</v>
      </c>
      <c r="J6" s="11" t="s">
        <v>6</v>
      </c>
      <c r="K6" s="11" t="s">
        <v>7</v>
      </c>
      <c r="L6" s="11" t="s">
        <v>6</v>
      </c>
      <c r="M6" s="11" t="s">
        <v>7</v>
      </c>
      <c r="N6" s="11" t="s">
        <v>6</v>
      </c>
      <c r="O6" s="11" t="s">
        <v>7</v>
      </c>
    </row>
    <row r="7" spans="1:17" ht="30" customHeight="1" x14ac:dyDescent="0.25">
      <c r="A7" s="12"/>
      <c r="B7" s="67" t="s">
        <v>9</v>
      </c>
      <c r="C7" s="6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7" ht="30" customHeight="1" x14ac:dyDescent="0.25">
      <c r="A8" s="16">
        <v>1</v>
      </c>
      <c r="B8" s="35" t="s">
        <v>27</v>
      </c>
      <c r="C8" s="36" t="s">
        <v>28</v>
      </c>
      <c r="D8" s="18">
        <v>28</v>
      </c>
      <c r="E8" s="18">
        <v>32</v>
      </c>
      <c r="F8" s="18">
        <v>29</v>
      </c>
      <c r="G8" s="18">
        <v>33</v>
      </c>
      <c r="H8" s="18">
        <v>32</v>
      </c>
      <c r="I8" s="18">
        <v>35</v>
      </c>
      <c r="J8" s="18">
        <v>33</v>
      </c>
      <c r="K8" s="18">
        <v>36</v>
      </c>
      <c r="L8" s="18">
        <v>33</v>
      </c>
      <c r="M8" s="18">
        <v>36</v>
      </c>
      <c r="N8" s="15">
        <f>D8+F8+H8+J8+L8</f>
        <v>155</v>
      </c>
      <c r="O8" s="15">
        <f>E8+G8+I8+K8+M8</f>
        <v>172</v>
      </c>
      <c r="P8" s="24">
        <f>N8-'5-6 дневная  неделя'!N8</f>
        <v>0</v>
      </c>
      <c r="Q8" s="24">
        <f>O8-'5-6 дневная  неделя'!O8</f>
        <v>0</v>
      </c>
    </row>
    <row r="9" spans="1:17" ht="43.5" customHeight="1" x14ac:dyDescent="0.25">
      <c r="A9" s="10">
        <v>2</v>
      </c>
      <c r="B9" s="37" t="s">
        <v>26</v>
      </c>
      <c r="C9" s="38" t="s">
        <v>4</v>
      </c>
      <c r="D9" s="10">
        <f>ROUND(D8/18,2)</f>
        <v>1.56</v>
      </c>
      <c r="E9" s="19">
        <f t="shared" ref="E9:F9" si="0">ROUND(E8/18,2)</f>
        <v>1.78</v>
      </c>
      <c r="F9" s="19">
        <f t="shared" si="0"/>
        <v>1.61</v>
      </c>
      <c r="G9" s="10">
        <v>1.83</v>
      </c>
      <c r="H9" s="10">
        <v>1.78</v>
      </c>
      <c r="I9" s="10">
        <v>1.94</v>
      </c>
      <c r="J9" s="10">
        <v>1.83</v>
      </c>
      <c r="K9" s="6">
        <v>2</v>
      </c>
      <c r="L9" s="6">
        <v>1.83</v>
      </c>
      <c r="M9" s="6">
        <v>2</v>
      </c>
      <c r="N9" s="6">
        <f>D9+F9+H9+J9+L9</f>
        <v>8.61</v>
      </c>
      <c r="O9" s="6">
        <f>E9+G9+I9+K9+M9</f>
        <v>9.5500000000000007</v>
      </c>
      <c r="P9" s="24">
        <f>N9-'5-6 дневная  неделя'!N9</f>
        <v>0</v>
      </c>
      <c r="Q9" s="24">
        <f>O9-'5-6 дневная  неделя'!O9</f>
        <v>0</v>
      </c>
    </row>
    <row r="10" spans="1:17" ht="45" x14ac:dyDescent="0.25">
      <c r="A10" s="16">
        <v>3</v>
      </c>
      <c r="B10" s="37" t="s">
        <v>35</v>
      </c>
      <c r="C10" s="38" t="s">
        <v>8</v>
      </c>
      <c r="D10" s="6">
        <f>ROUND(8621*D9,2)</f>
        <v>13448.76</v>
      </c>
      <c r="E10" s="6">
        <f t="shared" ref="E10:M10" si="1">ROUND(8621*E9,2)</f>
        <v>15345.38</v>
      </c>
      <c r="F10" s="6">
        <f t="shared" si="1"/>
        <v>13879.81</v>
      </c>
      <c r="G10" s="6">
        <f t="shared" si="1"/>
        <v>15776.43</v>
      </c>
      <c r="H10" s="6">
        <f t="shared" si="1"/>
        <v>15345.38</v>
      </c>
      <c r="I10" s="6">
        <f t="shared" si="1"/>
        <v>16724.740000000002</v>
      </c>
      <c r="J10" s="6">
        <f t="shared" si="1"/>
        <v>15776.43</v>
      </c>
      <c r="K10" s="6">
        <f t="shared" si="1"/>
        <v>17242</v>
      </c>
      <c r="L10" s="6">
        <f t="shared" si="1"/>
        <v>15776.43</v>
      </c>
      <c r="M10" s="6">
        <f t="shared" si="1"/>
        <v>17242</v>
      </c>
      <c r="N10" s="6">
        <f t="shared" ref="N10:O23" si="2">D10+F10+H10+J10+L10</f>
        <v>74226.81</v>
      </c>
      <c r="O10" s="6">
        <f t="shared" si="2"/>
        <v>82330.55</v>
      </c>
      <c r="P10" s="24">
        <f>N10-'5-6 дневная  неделя'!N10</f>
        <v>0</v>
      </c>
      <c r="Q10" s="24">
        <f>O10-'5-6 дневная  неделя'!O10</f>
        <v>0</v>
      </c>
    </row>
    <row r="11" spans="1:17" ht="60" x14ac:dyDescent="0.25">
      <c r="A11" s="17">
        <v>4</v>
      </c>
      <c r="B11" s="37" t="s">
        <v>40</v>
      </c>
      <c r="C11" s="38" t="s">
        <v>8</v>
      </c>
      <c r="D11" s="6">
        <f t="shared" ref="D11:M11" si="3">ROUND(D10*0.3,2)</f>
        <v>4034.63</v>
      </c>
      <c r="E11" s="6">
        <f t="shared" si="3"/>
        <v>4603.6099999999997</v>
      </c>
      <c r="F11" s="6">
        <f t="shared" si="3"/>
        <v>4163.9399999999996</v>
      </c>
      <c r="G11" s="6">
        <f t="shared" si="3"/>
        <v>4732.93</v>
      </c>
      <c r="H11" s="6">
        <f t="shared" si="3"/>
        <v>4603.6099999999997</v>
      </c>
      <c r="I11" s="6">
        <f t="shared" si="3"/>
        <v>5017.42</v>
      </c>
      <c r="J11" s="6">
        <f t="shared" si="3"/>
        <v>4732.93</v>
      </c>
      <c r="K11" s="6">
        <f t="shared" si="3"/>
        <v>5172.6000000000004</v>
      </c>
      <c r="L11" s="6">
        <f t="shared" si="3"/>
        <v>4732.93</v>
      </c>
      <c r="M11" s="6">
        <f t="shared" si="3"/>
        <v>5172.6000000000004</v>
      </c>
      <c r="N11" s="6">
        <f t="shared" si="2"/>
        <v>22268.04</v>
      </c>
      <c r="O11" s="6">
        <f t="shared" si="2"/>
        <v>24699.160000000003</v>
      </c>
      <c r="P11" s="24">
        <f>N11-'5-6 дневная  неделя'!N11</f>
        <v>0</v>
      </c>
      <c r="Q11" s="24">
        <f>O11-'5-6 дневная  неделя'!O11</f>
        <v>0</v>
      </c>
    </row>
    <row r="12" spans="1:17" ht="75" x14ac:dyDescent="0.25">
      <c r="A12" s="16">
        <v>5</v>
      </c>
      <c r="B12" s="37" t="s">
        <v>41</v>
      </c>
      <c r="C12" s="38" t="s">
        <v>8</v>
      </c>
      <c r="D12" s="6">
        <f t="shared" ref="D12:M12" si="4">ROUND((D10+D11)*0.3,2)</f>
        <v>5245.02</v>
      </c>
      <c r="E12" s="6">
        <f t="shared" si="4"/>
        <v>5984.7</v>
      </c>
      <c r="F12" s="6">
        <f t="shared" si="4"/>
        <v>5413.13</v>
      </c>
      <c r="G12" s="6">
        <f t="shared" si="4"/>
        <v>6152.81</v>
      </c>
      <c r="H12" s="6">
        <f t="shared" si="4"/>
        <v>5984.7</v>
      </c>
      <c r="I12" s="6">
        <f t="shared" si="4"/>
        <v>6522.65</v>
      </c>
      <c r="J12" s="6">
        <f t="shared" si="4"/>
        <v>6152.81</v>
      </c>
      <c r="K12" s="6">
        <f t="shared" si="4"/>
        <v>6724.38</v>
      </c>
      <c r="L12" s="6">
        <f t="shared" si="4"/>
        <v>6152.81</v>
      </c>
      <c r="M12" s="6">
        <f t="shared" si="4"/>
        <v>6724.38</v>
      </c>
      <c r="N12" s="6">
        <f t="shared" si="2"/>
        <v>28948.470000000005</v>
      </c>
      <c r="O12" s="6">
        <f t="shared" si="2"/>
        <v>32108.920000000002</v>
      </c>
      <c r="P12" s="24">
        <f>N12-'5-6 дневная  неделя'!N13</f>
        <v>0</v>
      </c>
      <c r="Q12" s="24">
        <f>O12-'5-6 дневная  неделя'!O13</f>
        <v>0</v>
      </c>
    </row>
    <row r="13" spans="1:17" ht="60" x14ac:dyDescent="0.25">
      <c r="A13" s="26">
        <v>6</v>
      </c>
      <c r="B13" s="37" t="s">
        <v>34</v>
      </c>
      <c r="C13" s="38" t="s">
        <v>8</v>
      </c>
      <c r="D13" s="6">
        <f t="shared" ref="D13:G13" si="5">ROUND((D10+D11)*0.2,2)</f>
        <v>3496.68</v>
      </c>
      <c r="E13" s="6">
        <f t="shared" si="5"/>
        <v>3989.8</v>
      </c>
      <c r="F13" s="6">
        <f t="shared" si="5"/>
        <v>3608.75</v>
      </c>
      <c r="G13" s="6">
        <f t="shared" si="5"/>
        <v>4101.87</v>
      </c>
      <c r="H13" s="6">
        <f t="shared" ref="H13:M13" si="6">ROUND((H10+H11)*0.2,2)</f>
        <v>3989.8</v>
      </c>
      <c r="I13" s="6">
        <f t="shared" si="6"/>
        <v>4348.43</v>
      </c>
      <c r="J13" s="6">
        <f t="shared" si="6"/>
        <v>4101.87</v>
      </c>
      <c r="K13" s="6">
        <f t="shared" si="6"/>
        <v>4482.92</v>
      </c>
      <c r="L13" s="6">
        <f t="shared" si="6"/>
        <v>4101.87</v>
      </c>
      <c r="M13" s="6">
        <f t="shared" si="6"/>
        <v>4482.92</v>
      </c>
      <c r="N13" s="6">
        <f>D13+F13+H13+J13+L13</f>
        <v>19298.969999999998</v>
      </c>
      <c r="O13" s="6">
        <f t="shared" ref="O13" si="7">E13+G13+I13+K13+M13</f>
        <v>21405.940000000002</v>
      </c>
      <c r="P13" s="24"/>
      <c r="Q13" s="24"/>
    </row>
    <row r="14" spans="1:17" ht="60" x14ac:dyDescent="0.25">
      <c r="A14" s="25">
        <v>7</v>
      </c>
      <c r="B14" s="37" t="s">
        <v>49</v>
      </c>
      <c r="C14" s="38" t="s">
        <v>8</v>
      </c>
      <c r="D14" s="6">
        <f t="shared" ref="D14:G14" si="8">ROUND(D10*0.25,2)</f>
        <v>3362.19</v>
      </c>
      <c r="E14" s="6">
        <f t="shared" si="8"/>
        <v>3836.35</v>
      </c>
      <c r="F14" s="6">
        <f t="shared" si="8"/>
        <v>3469.95</v>
      </c>
      <c r="G14" s="6">
        <f t="shared" si="8"/>
        <v>3944.11</v>
      </c>
      <c r="H14" s="6">
        <f>ROUND(H10*0.25,2)</f>
        <v>3836.35</v>
      </c>
      <c r="I14" s="6">
        <f t="shared" ref="I14:M14" si="9">ROUND(I10*0.25,2)</f>
        <v>4181.1899999999996</v>
      </c>
      <c r="J14" s="6">
        <f t="shared" si="9"/>
        <v>3944.11</v>
      </c>
      <c r="K14" s="6">
        <f t="shared" si="9"/>
        <v>4310.5</v>
      </c>
      <c r="L14" s="6">
        <f t="shared" si="9"/>
        <v>3944.11</v>
      </c>
      <c r="M14" s="6">
        <f t="shared" si="9"/>
        <v>4310.5</v>
      </c>
      <c r="N14" s="6">
        <f t="shared" ref="N14:O14" si="10">D14+F14+H14+J14+L14</f>
        <v>18556.71</v>
      </c>
      <c r="O14" s="6">
        <f t="shared" si="10"/>
        <v>20582.650000000001</v>
      </c>
      <c r="P14" s="24">
        <f>N14-'5-6 дневная  неделя'!N14</f>
        <v>-742.2599999999984</v>
      </c>
      <c r="Q14" s="24">
        <f>O14-'5-6 дневная  неделя'!O14</f>
        <v>-823.29000000000087</v>
      </c>
    </row>
    <row r="15" spans="1:17" ht="45" x14ac:dyDescent="0.25">
      <c r="A15" s="26">
        <v>8</v>
      </c>
      <c r="B15" s="37" t="s">
        <v>11</v>
      </c>
      <c r="C15" s="38" t="s">
        <v>8</v>
      </c>
      <c r="D15" s="6">
        <f t="shared" ref="D15:M15" si="11">ROUND((D10+D11)*0.2,2)</f>
        <v>3496.68</v>
      </c>
      <c r="E15" s="6">
        <f t="shared" si="11"/>
        <v>3989.8</v>
      </c>
      <c r="F15" s="6">
        <f t="shared" si="11"/>
        <v>3608.75</v>
      </c>
      <c r="G15" s="6">
        <f t="shared" si="11"/>
        <v>4101.87</v>
      </c>
      <c r="H15" s="6">
        <f t="shared" si="11"/>
        <v>3989.8</v>
      </c>
      <c r="I15" s="6">
        <f t="shared" si="11"/>
        <v>4348.43</v>
      </c>
      <c r="J15" s="6">
        <f t="shared" si="11"/>
        <v>4101.87</v>
      </c>
      <c r="K15" s="6">
        <f t="shared" si="11"/>
        <v>4482.92</v>
      </c>
      <c r="L15" s="6">
        <f t="shared" si="11"/>
        <v>4101.87</v>
      </c>
      <c r="M15" s="6">
        <f t="shared" si="11"/>
        <v>4482.92</v>
      </c>
      <c r="N15" s="6">
        <f t="shared" ref="N15" si="12">D15+F15+H15+J15+L15</f>
        <v>19298.969999999998</v>
      </c>
      <c r="O15" s="6">
        <f t="shared" ref="O15" si="13">E15+G15+I15+K15+M15</f>
        <v>21405.940000000002</v>
      </c>
      <c r="P15" s="23">
        <f>N15-'5-6 дневная  неделя'!N14</f>
        <v>0</v>
      </c>
      <c r="Q15" s="23">
        <f>O15-'5-6 дневная  неделя'!O14</f>
        <v>0</v>
      </c>
    </row>
    <row r="16" spans="1:17" ht="60" x14ac:dyDescent="0.25">
      <c r="A16" s="25">
        <v>9</v>
      </c>
      <c r="B16" s="37" t="s">
        <v>36</v>
      </c>
      <c r="C16" s="38" t="s">
        <v>8</v>
      </c>
      <c r="D16" s="6">
        <f>ROUND(D10*0.2,2)</f>
        <v>2689.75</v>
      </c>
      <c r="E16" s="6">
        <f t="shared" ref="E16:M16" si="14">ROUND(E10*0.2,2)</f>
        <v>3069.08</v>
      </c>
      <c r="F16" s="6">
        <f t="shared" si="14"/>
        <v>2775.96</v>
      </c>
      <c r="G16" s="6">
        <f t="shared" si="14"/>
        <v>3155.29</v>
      </c>
      <c r="H16" s="6">
        <f t="shared" si="14"/>
        <v>3069.08</v>
      </c>
      <c r="I16" s="6">
        <f t="shared" si="14"/>
        <v>3344.95</v>
      </c>
      <c r="J16" s="6">
        <f t="shared" si="14"/>
        <v>3155.29</v>
      </c>
      <c r="K16" s="6">
        <f t="shared" si="14"/>
        <v>3448.4</v>
      </c>
      <c r="L16" s="6">
        <f t="shared" si="14"/>
        <v>3155.29</v>
      </c>
      <c r="M16" s="6">
        <f t="shared" si="14"/>
        <v>3448.4</v>
      </c>
      <c r="N16" s="6">
        <f t="shared" si="2"/>
        <v>14845.370000000003</v>
      </c>
      <c r="O16" s="6">
        <f t="shared" si="2"/>
        <v>16466.12</v>
      </c>
      <c r="P16" s="23">
        <f>N16-'5-6 дневная  неделя'!N15</f>
        <v>0</v>
      </c>
      <c r="Q16" s="23">
        <f>O16-'5-6 дневная  неделя'!O15</f>
        <v>0</v>
      </c>
    </row>
    <row r="17" spans="1:17" ht="45" x14ac:dyDescent="0.25">
      <c r="A17" s="29"/>
      <c r="B17" s="37" t="s">
        <v>37</v>
      </c>
      <c r="C17" s="38" t="s">
        <v>8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f t="shared" ref="N17" si="15">D17+F17+H17+J17+L17</f>
        <v>0</v>
      </c>
      <c r="O17" s="6">
        <f t="shared" ref="O17" si="16">E17+G17+I17+K17+M17</f>
        <v>0</v>
      </c>
      <c r="P17" s="23"/>
      <c r="Q17" s="23"/>
    </row>
    <row r="18" spans="1:17" x14ac:dyDescent="0.25">
      <c r="A18" s="26">
        <v>10</v>
      </c>
      <c r="B18" s="39" t="s">
        <v>12</v>
      </c>
      <c r="C18" s="38" t="s">
        <v>8</v>
      </c>
      <c r="D18" s="6">
        <f>ROUND((D10+D11+D12+D14+D15+D16+D17+D13)*0.05,2)</f>
        <v>1788.69</v>
      </c>
      <c r="E18" s="6">
        <f t="shared" ref="E18:M18" si="17">ROUND((E10+E11+E12+E14+E15+E16+E17+E13)*0.05,2)</f>
        <v>2040.94</v>
      </c>
      <c r="F18" s="6">
        <f t="shared" si="17"/>
        <v>1846.01</v>
      </c>
      <c r="G18" s="6">
        <f t="shared" si="17"/>
        <v>2098.27</v>
      </c>
      <c r="H18" s="6">
        <f t="shared" si="17"/>
        <v>2040.94</v>
      </c>
      <c r="I18" s="6">
        <f t="shared" si="17"/>
        <v>2224.39</v>
      </c>
      <c r="J18" s="6">
        <f t="shared" si="17"/>
        <v>2098.27</v>
      </c>
      <c r="K18" s="6">
        <f t="shared" si="17"/>
        <v>2293.19</v>
      </c>
      <c r="L18" s="6">
        <f t="shared" si="17"/>
        <v>2098.27</v>
      </c>
      <c r="M18" s="6">
        <f t="shared" si="17"/>
        <v>2293.19</v>
      </c>
      <c r="N18" s="6">
        <f t="shared" si="2"/>
        <v>9872.18</v>
      </c>
      <c r="O18" s="6">
        <f t="shared" si="2"/>
        <v>10949.980000000001</v>
      </c>
    </row>
    <row r="19" spans="1:17" x14ac:dyDescent="0.25">
      <c r="A19" s="25">
        <v>11</v>
      </c>
      <c r="B19" s="39" t="s">
        <v>13</v>
      </c>
      <c r="C19" s="38" t="s">
        <v>8</v>
      </c>
      <c r="D19" s="10">
        <f>ROUND((D10+D11+D12+D14+D15+D16+D17+D13)*0.01,2)</f>
        <v>357.74</v>
      </c>
      <c r="E19" s="34">
        <f t="shared" ref="E19:M19" si="18">ROUND((E10+E11+E12+E14+E15+E16+E17+E13)*0.01,2)</f>
        <v>408.19</v>
      </c>
      <c r="F19" s="34">
        <f t="shared" si="18"/>
        <v>369.2</v>
      </c>
      <c r="G19" s="34">
        <f t="shared" si="18"/>
        <v>419.65</v>
      </c>
      <c r="H19" s="34">
        <f t="shared" si="18"/>
        <v>408.19</v>
      </c>
      <c r="I19" s="34">
        <f t="shared" si="18"/>
        <v>444.88</v>
      </c>
      <c r="J19" s="34">
        <f t="shared" si="18"/>
        <v>419.65</v>
      </c>
      <c r="K19" s="34">
        <f t="shared" si="18"/>
        <v>458.64</v>
      </c>
      <c r="L19" s="34">
        <f t="shared" si="18"/>
        <v>419.65</v>
      </c>
      <c r="M19" s="34">
        <f t="shared" si="18"/>
        <v>458.64</v>
      </c>
      <c r="N19" s="6">
        <f t="shared" si="2"/>
        <v>1974.4300000000003</v>
      </c>
      <c r="O19" s="6">
        <f t="shared" si="2"/>
        <v>2189.9999999999995</v>
      </c>
    </row>
    <row r="20" spans="1:17" ht="31.5" customHeight="1" x14ac:dyDescent="0.25">
      <c r="A20" s="26">
        <v>12</v>
      </c>
      <c r="B20" s="37" t="s">
        <v>39</v>
      </c>
      <c r="C20" s="38" t="s">
        <v>8</v>
      </c>
      <c r="D20" s="33">
        <f>ROUND((D10+D11+D12+D14+D15+D16+D18+D19+D17+E13)*0.342,2)</f>
        <v>13137.33</v>
      </c>
      <c r="E20" s="33">
        <f t="shared" ref="E20:M20" si="19">ROUND((E10+E11+E12+E14+E15+E16+E18+E19+E17+F13)*0.342,2)</f>
        <v>14667.29</v>
      </c>
      <c r="F20" s="33">
        <f t="shared" si="19"/>
        <v>13552.99</v>
      </c>
      <c r="G20" s="33">
        <f t="shared" si="19"/>
        <v>15174.94</v>
      </c>
      <c r="H20" s="33">
        <f t="shared" si="19"/>
        <v>14920.26</v>
      </c>
      <c r="I20" s="33">
        <f t="shared" si="19"/>
        <v>16043.4</v>
      </c>
      <c r="J20" s="33">
        <f t="shared" si="19"/>
        <v>15343.58</v>
      </c>
      <c r="K20" s="33">
        <f t="shared" si="19"/>
        <v>16496.2</v>
      </c>
      <c r="L20" s="33">
        <f t="shared" si="19"/>
        <v>15343.58</v>
      </c>
      <c r="M20" s="33">
        <f t="shared" si="19"/>
        <v>21693.61</v>
      </c>
      <c r="N20" s="6">
        <f t="shared" si="2"/>
        <v>72297.740000000005</v>
      </c>
      <c r="O20" s="6">
        <f t="shared" si="2"/>
        <v>84075.44</v>
      </c>
    </row>
    <row r="21" spans="1:17" ht="30" x14ac:dyDescent="0.25">
      <c r="A21" s="10"/>
      <c r="B21" s="37" t="s">
        <v>14</v>
      </c>
      <c r="C21" s="38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f t="shared" si="2"/>
        <v>0</v>
      </c>
      <c r="O21" s="6">
        <f t="shared" si="2"/>
        <v>0</v>
      </c>
    </row>
    <row r="22" spans="1:17" x14ac:dyDescent="0.25">
      <c r="A22" s="10"/>
      <c r="B22" s="40" t="s">
        <v>15</v>
      </c>
      <c r="C22" s="38" t="s">
        <v>8</v>
      </c>
      <c r="D22" s="6">
        <f>D10+D11+D12+D14+D15+D16+D18+D19+D20+D17+D13</f>
        <v>51057.47</v>
      </c>
      <c r="E22" s="6">
        <f t="shared" ref="E22:M22" si="20">E10+E11+E12+E14+E15+E16+E18+E19+E20+E17+E13</f>
        <v>57935.140000000007</v>
      </c>
      <c r="F22" s="6">
        <f t="shared" si="20"/>
        <v>52688.49</v>
      </c>
      <c r="G22" s="6">
        <f t="shared" si="20"/>
        <v>59658.170000000006</v>
      </c>
      <c r="H22" s="6">
        <f t="shared" si="20"/>
        <v>58188.110000000008</v>
      </c>
      <c r="I22" s="6">
        <f t="shared" si="20"/>
        <v>63200.480000000003</v>
      </c>
      <c r="J22" s="6">
        <f t="shared" si="20"/>
        <v>59826.810000000005</v>
      </c>
      <c r="K22" s="6">
        <f t="shared" si="20"/>
        <v>65111.75</v>
      </c>
      <c r="L22" s="6">
        <f t="shared" si="20"/>
        <v>59826.810000000005</v>
      </c>
      <c r="M22" s="6">
        <f t="shared" si="20"/>
        <v>70309.159999999989</v>
      </c>
      <c r="N22" s="6">
        <f t="shared" si="2"/>
        <v>281587.69</v>
      </c>
      <c r="O22" s="6">
        <f t="shared" si="2"/>
        <v>316214.7</v>
      </c>
    </row>
    <row r="23" spans="1:17" x14ac:dyDescent="0.25">
      <c r="A23" s="1"/>
      <c r="B23" s="40" t="s">
        <v>16</v>
      </c>
      <c r="C23" s="38" t="s">
        <v>8</v>
      </c>
      <c r="D23" s="6">
        <f t="shared" ref="D23:M23" si="21">ROUND(D22*12,2)</f>
        <v>612689.64</v>
      </c>
      <c r="E23" s="6">
        <f t="shared" si="21"/>
        <v>695221.68</v>
      </c>
      <c r="F23" s="6">
        <f t="shared" si="21"/>
        <v>632261.88</v>
      </c>
      <c r="G23" s="6">
        <f t="shared" si="21"/>
        <v>715898.04</v>
      </c>
      <c r="H23" s="6">
        <f t="shared" si="21"/>
        <v>698257.32</v>
      </c>
      <c r="I23" s="6">
        <f t="shared" si="21"/>
        <v>758405.76</v>
      </c>
      <c r="J23" s="6">
        <f t="shared" si="21"/>
        <v>717921.72</v>
      </c>
      <c r="K23" s="6">
        <f t="shared" si="21"/>
        <v>781341</v>
      </c>
      <c r="L23" s="6">
        <f t="shared" si="21"/>
        <v>717921.72</v>
      </c>
      <c r="M23" s="6">
        <f t="shared" si="21"/>
        <v>843709.92</v>
      </c>
      <c r="N23" s="6">
        <f t="shared" si="2"/>
        <v>3379052.2799999993</v>
      </c>
      <c r="O23" s="6">
        <f t="shared" si="2"/>
        <v>3794576.4000000004</v>
      </c>
      <c r="P23" s="23"/>
    </row>
    <row r="24" spans="1:17" ht="15.75" x14ac:dyDescent="0.25">
      <c r="A24" s="1"/>
      <c r="B24" s="41" t="s">
        <v>29</v>
      </c>
      <c r="C24" s="43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7" ht="31.5" x14ac:dyDescent="0.25">
      <c r="A25" s="20">
        <v>1</v>
      </c>
      <c r="B25" s="35" t="s">
        <v>27</v>
      </c>
      <c r="C25" s="36" t="s">
        <v>28</v>
      </c>
      <c r="D25" s="15">
        <v>10</v>
      </c>
      <c r="E25" s="15">
        <v>10</v>
      </c>
      <c r="F25" s="15">
        <v>10</v>
      </c>
      <c r="G25" s="15">
        <v>10</v>
      </c>
      <c r="H25" s="15">
        <v>10</v>
      </c>
      <c r="I25" s="15">
        <v>10</v>
      </c>
      <c r="J25" s="31">
        <v>3.3</v>
      </c>
      <c r="K25" s="31">
        <v>3.3</v>
      </c>
      <c r="L25" s="31"/>
      <c r="M25" s="31"/>
      <c r="N25" s="31">
        <f>D25+F25+H25+J25</f>
        <v>33.299999999999997</v>
      </c>
      <c r="O25" s="31">
        <f>E25+G25+I25+K25</f>
        <v>33.299999999999997</v>
      </c>
    </row>
    <row r="26" spans="1:17" ht="45" x14ac:dyDescent="0.25">
      <c r="A26" s="21">
        <v>2</v>
      </c>
      <c r="B26" s="37" t="s">
        <v>30</v>
      </c>
      <c r="C26" s="38" t="s">
        <v>4</v>
      </c>
      <c r="D26" s="6">
        <f t="shared" ref="D26:I26" si="22">ROUND(D25/18,2)</f>
        <v>0.56000000000000005</v>
      </c>
      <c r="E26" s="6">
        <f t="shared" si="22"/>
        <v>0.56000000000000005</v>
      </c>
      <c r="F26" s="6">
        <f t="shared" si="22"/>
        <v>0.56000000000000005</v>
      </c>
      <c r="G26" s="6">
        <f t="shared" si="22"/>
        <v>0.56000000000000005</v>
      </c>
      <c r="H26" s="6">
        <f t="shared" si="22"/>
        <v>0.56000000000000005</v>
      </c>
      <c r="I26" s="6">
        <f t="shared" si="22"/>
        <v>0.56000000000000005</v>
      </c>
      <c r="J26" s="6">
        <f t="shared" ref="J26:K26" si="23">ROUND(J25/18,2)</f>
        <v>0.18</v>
      </c>
      <c r="K26" s="6">
        <f t="shared" si="23"/>
        <v>0.18</v>
      </c>
      <c r="L26" s="6"/>
      <c r="M26" s="6"/>
      <c r="N26" s="6">
        <f t="shared" ref="N26:N39" si="24">D26+F26+H26+J26</f>
        <v>1.86</v>
      </c>
      <c r="O26" s="6">
        <f t="shared" ref="O26:O39" si="25">E26+G26+I26+K26</f>
        <v>1.86</v>
      </c>
    </row>
    <row r="27" spans="1:17" ht="45" x14ac:dyDescent="0.25">
      <c r="A27" s="20">
        <v>3</v>
      </c>
      <c r="B27" s="37" t="s">
        <v>35</v>
      </c>
      <c r="C27" s="38" t="s">
        <v>8</v>
      </c>
      <c r="D27" s="6">
        <f>ROUND(7834*D26,2)</f>
        <v>4387.04</v>
      </c>
      <c r="E27" s="6">
        <f t="shared" ref="E27:K27" si="26">ROUND(7834*E26,2)</f>
        <v>4387.04</v>
      </c>
      <c r="F27" s="6">
        <f t="shared" si="26"/>
        <v>4387.04</v>
      </c>
      <c r="G27" s="6">
        <f t="shared" si="26"/>
        <v>4387.04</v>
      </c>
      <c r="H27" s="6">
        <f t="shared" si="26"/>
        <v>4387.04</v>
      </c>
      <c r="I27" s="6">
        <f t="shared" si="26"/>
        <v>4387.04</v>
      </c>
      <c r="J27" s="6">
        <f t="shared" si="26"/>
        <v>1410.12</v>
      </c>
      <c r="K27" s="6">
        <f t="shared" si="26"/>
        <v>1410.12</v>
      </c>
      <c r="L27" s="6"/>
      <c r="M27" s="6"/>
      <c r="N27" s="6">
        <f t="shared" si="24"/>
        <v>14571.239999999998</v>
      </c>
      <c r="O27" s="6">
        <f t="shared" si="25"/>
        <v>14571.239999999998</v>
      </c>
    </row>
    <row r="28" spans="1:17" ht="60" x14ac:dyDescent="0.25">
      <c r="A28" s="21">
        <v>4</v>
      </c>
      <c r="B28" s="37" t="s">
        <v>40</v>
      </c>
      <c r="C28" s="38" t="s">
        <v>8</v>
      </c>
      <c r="D28" s="6">
        <f t="shared" ref="D28:I28" si="27">ROUND(D27*0.3,2)</f>
        <v>1316.11</v>
      </c>
      <c r="E28" s="6">
        <f t="shared" si="27"/>
        <v>1316.11</v>
      </c>
      <c r="F28" s="6">
        <f t="shared" si="27"/>
        <v>1316.11</v>
      </c>
      <c r="G28" s="6">
        <f t="shared" si="27"/>
        <v>1316.11</v>
      </c>
      <c r="H28" s="6">
        <f t="shared" si="27"/>
        <v>1316.11</v>
      </c>
      <c r="I28" s="6">
        <f t="shared" si="27"/>
        <v>1316.11</v>
      </c>
      <c r="J28" s="6">
        <f t="shared" ref="J28:K28" si="28">ROUND(J27*0.3,2)</f>
        <v>423.04</v>
      </c>
      <c r="K28" s="6">
        <f t="shared" si="28"/>
        <v>423.04</v>
      </c>
      <c r="L28" s="6"/>
      <c r="M28" s="6"/>
      <c r="N28" s="6">
        <f t="shared" si="24"/>
        <v>4371.37</v>
      </c>
      <c r="O28" s="6">
        <f t="shared" si="25"/>
        <v>4371.37</v>
      </c>
    </row>
    <row r="29" spans="1:17" ht="75" x14ac:dyDescent="0.25">
      <c r="A29" s="20">
        <v>5</v>
      </c>
      <c r="B29" s="37" t="s">
        <v>41</v>
      </c>
      <c r="C29" s="38" t="s">
        <v>8</v>
      </c>
      <c r="D29" s="6">
        <f t="shared" ref="D29:I29" si="29">ROUND((D27+D28)*0.3,2)</f>
        <v>1710.95</v>
      </c>
      <c r="E29" s="6">
        <f t="shared" si="29"/>
        <v>1710.95</v>
      </c>
      <c r="F29" s="6">
        <f t="shared" si="29"/>
        <v>1710.95</v>
      </c>
      <c r="G29" s="6">
        <f t="shared" si="29"/>
        <v>1710.95</v>
      </c>
      <c r="H29" s="6">
        <f t="shared" si="29"/>
        <v>1710.95</v>
      </c>
      <c r="I29" s="6">
        <f t="shared" si="29"/>
        <v>1710.95</v>
      </c>
      <c r="J29" s="6">
        <f t="shared" ref="J29:K29" si="30">ROUND((J27+J28)*0.3,2)</f>
        <v>549.95000000000005</v>
      </c>
      <c r="K29" s="6">
        <f t="shared" si="30"/>
        <v>549.95000000000005</v>
      </c>
      <c r="L29" s="6"/>
      <c r="M29" s="6"/>
      <c r="N29" s="6">
        <f t="shared" si="24"/>
        <v>5682.8</v>
      </c>
      <c r="O29" s="6">
        <f t="shared" si="25"/>
        <v>5682.8</v>
      </c>
    </row>
    <row r="30" spans="1:17" ht="60" x14ac:dyDescent="0.25">
      <c r="A30" s="20">
        <v>6</v>
      </c>
      <c r="B30" s="37" t="s">
        <v>49</v>
      </c>
      <c r="C30" s="38" t="s">
        <v>8</v>
      </c>
      <c r="D30" s="6">
        <f t="shared" ref="D30:I30" si="31">ROUND(D27*0.25,2)</f>
        <v>1096.76</v>
      </c>
      <c r="E30" s="6">
        <f t="shared" si="31"/>
        <v>1096.76</v>
      </c>
      <c r="F30" s="6">
        <f t="shared" si="31"/>
        <v>1096.76</v>
      </c>
      <c r="G30" s="6">
        <f t="shared" si="31"/>
        <v>1096.76</v>
      </c>
      <c r="H30" s="6">
        <f t="shared" si="31"/>
        <v>1096.76</v>
      </c>
      <c r="I30" s="6">
        <f t="shared" si="31"/>
        <v>1096.76</v>
      </c>
      <c r="J30" s="6">
        <f t="shared" ref="J30:K30" si="32">ROUND(J27*0.25,2)</f>
        <v>352.53</v>
      </c>
      <c r="K30" s="6">
        <f t="shared" si="32"/>
        <v>352.53</v>
      </c>
      <c r="L30" s="6"/>
      <c r="M30" s="6"/>
      <c r="N30" s="6">
        <f t="shared" si="24"/>
        <v>3642.8099999999995</v>
      </c>
      <c r="O30" s="6">
        <f t="shared" si="25"/>
        <v>3642.8099999999995</v>
      </c>
    </row>
    <row r="31" spans="1:17" ht="45" x14ac:dyDescent="0.25">
      <c r="A31" s="21">
        <v>7</v>
      </c>
      <c r="B31" s="37" t="s">
        <v>11</v>
      </c>
      <c r="C31" s="38" t="s">
        <v>8</v>
      </c>
      <c r="D31" s="6">
        <f t="shared" ref="D31:I31" si="33">ROUND((D27+D28)*0.2,2)</f>
        <v>1140.6300000000001</v>
      </c>
      <c r="E31" s="6">
        <f t="shared" si="33"/>
        <v>1140.6300000000001</v>
      </c>
      <c r="F31" s="6">
        <f t="shared" si="33"/>
        <v>1140.6300000000001</v>
      </c>
      <c r="G31" s="6">
        <f t="shared" si="33"/>
        <v>1140.6300000000001</v>
      </c>
      <c r="H31" s="6">
        <f t="shared" si="33"/>
        <v>1140.6300000000001</v>
      </c>
      <c r="I31" s="6">
        <f t="shared" si="33"/>
        <v>1140.6300000000001</v>
      </c>
      <c r="J31" s="6">
        <f t="shared" ref="J31:K31" si="34">ROUND((J27+J28)*0.2,2)</f>
        <v>366.63</v>
      </c>
      <c r="K31" s="6">
        <f t="shared" si="34"/>
        <v>366.63</v>
      </c>
      <c r="L31" s="6"/>
      <c r="M31" s="6"/>
      <c r="N31" s="6">
        <f t="shared" si="24"/>
        <v>3788.5200000000004</v>
      </c>
      <c r="O31" s="6">
        <f t="shared" si="25"/>
        <v>3788.5200000000004</v>
      </c>
    </row>
    <row r="32" spans="1:17" ht="60" x14ac:dyDescent="0.25">
      <c r="A32" s="20">
        <v>8</v>
      </c>
      <c r="B32" s="37" t="s">
        <v>36</v>
      </c>
      <c r="C32" s="38" t="s">
        <v>8</v>
      </c>
      <c r="D32" s="6">
        <f t="shared" ref="D32:I32" si="35">ROUND(D27*0.2,2)</f>
        <v>877.41</v>
      </c>
      <c r="E32" s="6">
        <f t="shared" si="35"/>
        <v>877.41</v>
      </c>
      <c r="F32" s="6">
        <f t="shared" si="35"/>
        <v>877.41</v>
      </c>
      <c r="G32" s="6">
        <f t="shared" si="35"/>
        <v>877.41</v>
      </c>
      <c r="H32" s="6">
        <f t="shared" si="35"/>
        <v>877.41</v>
      </c>
      <c r="I32" s="6">
        <f t="shared" si="35"/>
        <v>877.41</v>
      </c>
      <c r="J32" s="6">
        <f t="shared" ref="J32:K32" si="36">ROUND(J27*0.2,2)</f>
        <v>282.02</v>
      </c>
      <c r="K32" s="6">
        <f t="shared" si="36"/>
        <v>282.02</v>
      </c>
      <c r="L32" s="6"/>
      <c r="M32" s="6"/>
      <c r="N32" s="6">
        <f t="shared" si="24"/>
        <v>2914.25</v>
      </c>
      <c r="O32" s="6">
        <f t="shared" si="25"/>
        <v>2914.25</v>
      </c>
    </row>
    <row r="33" spans="1:15" ht="45" x14ac:dyDescent="0.25">
      <c r="A33" s="29"/>
      <c r="B33" s="37" t="s">
        <v>37</v>
      </c>
      <c r="C33" s="38" t="s">
        <v>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/>
      <c r="M33" s="6"/>
      <c r="N33" s="6">
        <f t="shared" si="24"/>
        <v>0</v>
      </c>
      <c r="O33" s="6">
        <f t="shared" si="25"/>
        <v>0</v>
      </c>
    </row>
    <row r="34" spans="1:15" x14ac:dyDescent="0.25">
      <c r="A34" s="21">
        <v>9</v>
      </c>
      <c r="B34" s="39" t="s">
        <v>12</v>
      </c>
      <c r="C34" s="38" t="s">
        <v>8</v>
      </c>
      <c r="D34" s="6">
        <f>ROUND((D27+D28+D29+D30+D31+D32+D33)*0.05,2)</f>
        <v>526.45000000000005</v>
      </c>
      <c r="E34" s="6">
        <f t="shared" ref="E34:K34" si="37">ROUND((E27+E28+E29+E30+E31+E32+E33)*0.05,2)</f>
        <v>526.45000000000005</v>
      </c>
      <c r="F34" s="6">
        <f t="shared" si="37"/>
        <v>526.45000000000005</v>
      </c>
      <c r="G34" s="6">
        <f t="shared" si="37"/>
        <v>526.45000000000005</v>
      </c>
      <c r="H34" s="6">
        <f t="shared" si="37"/>
        <v>526.45000000000005</v>
      </c>
      <c r="I34" s="6">
        <f t="shared" si="37"/>
        <v>526.45000000000005</v>
      </c>
      <c r="J34" s="6">
        <f t="shared" si="37"/>
        <v>169.21</v>
      </c>
      <c r="K34" s="6">
        <f t="shared" si="37"/>
        <v>169.21</v>
      </c>
      <c r="L34" s="6"/>
      <c r="M34" s="6"/>
      <c r="N34" s="6">
        <f t="shared" si="24"/>
        <v>1748.5600000000002</v>
      </c>
      <c r="O34" s="6">
        <f t="shared" si="25"/>
        <v>1748.5600000000002</v>
      </c>
    </row>
    <row r="35" spans="1:15" x14ac:dyDescent="0.25">
      <c r="A35" s="20">
        <v>10</v>
      </c>
      <c r="B35" s="39" t="s">
        <v>13</v>
      </c>
      <c r="C35" s="38" t="s">
        <v>8</v>
      </c>
      <c r="D35" s="6">
        <f>ROUND((D27+D28+D29+D30+D31+D32+D33)*0.01,2)</f>
        <v>105.29</v>
      </c>
      <c r="E35" s="6">
        <f t="shared" ref="E35:K35" si="38">ROUND((E27+E28+E29+E30+E31+E32+E33)*0.01,2)</f>
        <v>105.29</v>
      </c>
      <c r="F35" s="6">
        <f t="shared" si="38"/>
        <v>105.29</v>
      </c>
      <c r="G35" s="6">
        <f t="shared" si="38"/>
        <v>105.29</v>
      </c>
      <c r="H35" s="6">
        <f t="shared" si="38"/>
        <v>105.29</v>
      </c>
      <c r="I35" s="6">
        <f t="shared" si="38"/>
        <v>105.29</v>
      </c>
      <c r="J35" s="6">
        <f t="shared" si="38"/>
        <v>33.840000000000003</v>
      </c>
      <c r="K35" s="6">
        <f t="shared" si="38"/>
        <v>33.840000000000003</v>
      </c>
      <c r="L35" s="6"/>
      <c r="M35" s="6"/>
      <c r="N35" s="6">
        <f t="shared" si="24"/>
        <v>349.71000000000004</v>
      </c>
      <c r="O35" s="6">
        <f t="shared" si="25"/>
        <v>349.71000000000004</v>
      </c>
    </row>
    <row r="36" spans="1:15" ht="45" x14ac:dyDescent="0.25">
      <c r="A36" s="21">
        <v>11</v>
      </c>
      <c r="B36" s="37" t="s">
        <v>42</v>
      </c>
      <c r="C36" s="38" t="s">
        <v>8</v>
      </c>
      <c r="D36" s="22">
        <f>ROUND((D27+D28+D29+D30+D31+D32+D34+D35+D33)*0.342,2)</f>
        <v>3816.94</v>
      </c>
      <c r="E36" s="22">
        <f t="shared" ref="E36:K36" si="39">ROUND((E27+E28+E29+E30+E31+E32+E34+E35+E33)*0.342,2)</f>
        <v>3816.94</v>
      </c>
      <c r="F36" s="22">
        <f t="shared" si="39"/>
        <v>3816.94</v>
      </c>
      <c r="G36" s="22">
        <f t="shared" si="39"/>
        <v>3816.94</v>
      </c>
      <c r="H36" s="22">
        <f t="shared" si="39"/>
        <v>3816.94</v>
      </c>
      <c r="I36" s="22">
        <f t="shared" si="39"/>
        <v>3816.94</v>
      </c>
      <c r="J36" s="22">
        <f t="shared" si="39"/>
        <v>1226.8699999999999</v>
      </c>
      <c r="K36" s="22">
        <f t="shared" si="39"/>
        <v>1226.8699999999999</v>
      </c>
      <c r="L36" s="6"/>
      <c r="M36" s="6"/>
      <c r="N36" s="6">
        <f t="shared" si="24"/>
        <v>12677.689999999999</v>
      </c>
      <c r="O36" s="6">
        <f t="shared" si="25"/>
        <v>12677.689999999999</v>
      </c>
    </row>
    <row r="37" spans="1:15" ht="30" x14ac:dyDescent="0.25">
      <c r="A37" s="20">
        <v>12</v>
      </c>
      <c r="B37" s="37" t="s">
        <v>31</v>
      </c>
      <c r="C37" s="38" t="s">
        <v>8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>
        <f t="shared" si="24"/>
        <v>0</v>
      </c>
      <c r="O37" s="6">
        <f t="shared" si="25"/>
        <v>0</v>
      </c>
    </row>
    <row r="38" spans="1:15" x14ac:dyDescent="0.25">
      <c r="A38" s="1"/>
      <c r="B38" s="40" t="s">
        <v>15</v>
      </c>
      <c r="C38" s="38" t="s">
        <v>8</v>
      </c>
      <c r="D38" s="6">
        <f>D27+D28+D29+D30+D31+D32+D34+D35+D36+D33</f>
        <v>14977.58</v>
      </c>
      <c r="E38" s="6">
        <f t="shared" ref="E38:K38" si="40">E27+E28+E29+E30+E31+E32+E34+E35+E36+E33</f>
        <v>14977.58</v>
      </c>
      <c r="F38" s="6">
        <f t="shared" si="40"/>
        <v>14977.58</v>
      </c>
      <c r="G38" s="6">
        <f t="shared" si="40"/>
        <v>14977.58</v>
      </c>
      <c r="H38" s="6">
        <f t="shared" si="40"/>
        <v>14977.58</v>
      </c>
      <c r="I38" s="6">
        <f t="shared" si="40"/>
        <v>14977.58</v>
      </c>
      <c r="J38" s="6">
        <f t="shared" si="40"/>
        <v>4814.2099999999991</v>
      </c>
      <c r="K38" s="6">
        <f t="shared" si="40"/>
        <v>4814.2099999999991</v>
      </c>
      <c r="L38" s="6"/>
      <c r="M38" s="6"/>
      <c r="N38" s="6">
        <f t="shared" si="24"/>
        <v>49746.95</v>
      </c>
      <c r="O38" s="6">
        <f t="shared" si="25"/>
        <v>49746.95</v>
      </c>
    </row>
    <row r="39" spans="1:15" x14ac:dyDescent="0.25">
      <c r="A39" s="1"/>
      <c r="B39" s="40" t="s">
        <v>16</v>
      </c>
      <c r="C39" s="38" t="s">
        <v>8</v>
      </c>
      <c r="D39" s="6">
        <f t="shared" ref="D39:I39" si="41">ROUND(D38*12,2)</f>
        <v>179730.96</v>
      </c>
      <c r="E39" s="6">
        <f t="shared" si="41"/>
        <v>179730.96</v>
      </c>
      <c r="F39" s="6">
        <f t="shared" si="41"/>
        <v>179730.96</v>
      </c>
      <c r="G39" s="6">
        <f t="shared" si="41"/>
        <v>179730.96</v>
      </c>
      <c r="H39" s="6">
        <f t="shared" si="41"/>
        <v>179730.96</v>
      </c>
      <c r="I39" s="6">
        <f t="shared" si="41"/>
        <v>179730.96</v>
      </c>
      <c r="J39" s="6">
        <f t="shared" ref="J39:K39" si="42">ROUND(J38*12,2)</f>
        <v>57770.52</v>
      </c>
      <c r="K39" s="6">
        <f t="shared" si="42"/>
        <v>57770.52</v>
      </c>
      <c r="L39" s="6"/>
      <c r="M39" s="6"/>
      <c r="N39" s="6">
        <f t="shared" si="24"/>
        <v>596963.4</v>
      </c>
      <c r="O39" s="6">
        <f t="shared" si="25"/>
        <v>596963.4</v>
      </c>
    </row>
    <row r="40" spans="1:15" ht="19.5" customHeight="1" x14ac:dyDescent="0.25">
      <c r="A40" s="1"/>
      <c r="B40" s="62" t="s">
        <v>17</v>
      </c>
      <c r="C40" s="6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45" x14ac:dyDescent="0.25">
      <c r="A41" s="1"/>
      <c r="B41" s="37" t="s">
        <v>33</v>
      </c>
      <c r="C41" s="38" t="s">
        <v>8</v>
      </c>
      <c r="D41" s="6">
        <f>ROUND(D23*0.114,2)</f>
        <v>69846.62</v>
      </c>
      <c r="E41" s="6">
        <f t="shared" ref="E41:M41" si="43">ROUND(E23*0.114,2)</f>
        <v>79255.27</v>
      </c>
      <c r="F41" s="6">
        <f t="shared" si="43"/>
        <v>72077.850000000006</v>
      </c>
      <c r="G41" s="6">
        <f t="shared" si="43"/>
        <v>81612.38</v>
      </c>
      <c r="H41" s="6">
        <f t="shared" si="43"/>
        <v>79601.33</v>
      </c>
      <c r="I41" s="6">
        <f t="shared" si="43"/>
        <v>86458.26</v>
      </c>
      <c r="J41" s="6">
        <f t="shared" si="43"/>
        <v>81843.08</v>
      </c>
      <c r="K41" s="6">
        <f t="shared" si="43"/>
        <v>89072.87</v>
      </c>
      <c r="L41" s="6">
        <f t="shared" si="43"/>
        <v>81843.08</v>
      </c>
      <c r="M41" s="6">
        <f t="shared" si="43"/>
        <v>96182.93</v>
      </c>
      <c r="N41" s="6">
        <f t="shared" ref="N41:O41" si="44">D41+F41+H41+J41+L41</f>
        <v>385211.96</v>
      </c>
      <c r="O41" s="6">
        <f t="shared" si="44"/>
        <v>432581.71</v>
      </c>
    </row>
    <row r="42" spans="1:15" ht="66" customHeight="1" x14ac:dyDescent="0.25">
      <c r="A42" s="1"/>
      <c r="B42" s="50" t="s">
        <v>19</v>
      </c>
      <c r="C42" s="51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ht="45" customHeight="1" x14ac:dyDescent="0.25">
      <c r="A43" s="1"/>
      <c r="B43" s="37" t="s">
        <v>32</v>
      </c>
      <c r="C43" s="38" t="s">
        <v>8</v>
      </c>
      <c r="D43" s="6">
        <f t="shared" ref="D43:G43" si="45">ROUND(0.084*D23,2)</f>
        <v>51465.93</v>
      </c>
      <c r="E43" s="6">
        <f t="shared" si="45"/>
        <v>58398.62</v>
      </c>
      <c r="F43" s="6">
        <f t="shared" si="45"/>
        <v>53110</v>
      </c>
      <c r="G43" s="6">
        <f t="shared" si="45"/>
        <v>60135.44</v>
      </c>
      <c r="H43" s="6">
        <f>ROUND(0.084*H23,2)</f>
        <v>58653.61</v>
      </c>
      <c r="I43" s="6">
        <f t="shared" ref="I43:M43" si="46">ROUND(0.084*I23,2)</f>
        <v>63706.080000000002</v>
      </c>
      <c r="J43" s="6">
        <f t="shared" si="46"/>
        <v>60305.42</v>
      </c>
      <c r="K43" s="6">
        <f t="shared" si="46"/>
        <v>65632.639999999999</v>
      </c>
      <c r="L43" s="6">
        <f t="shared" si="46"/>
        <v>60305.42</v>
      </c>
      <c r="M43" s="6">
        <f t="shared" si="46"/>
        <v>70871.63</v>
      </c>
      <c r="N43" s="6">
        <f t="shared" ref="N43:O43" si="47">D43+F43+H43+J43+L43</f>
        <v>283840.37999999995</v>
      </c>
      <c r="O43" s="6">
        <f t="shared" si="47"/>
        <v>318744.41000000003</v>
      </c>
    </row>
    <row r="44" spans="1:15" ht="66.75" customHeight="1" x14ac:dyDescent="0.25">
      <c r="A44" s="1"/>
      <c r="B44" s="50" t="s">
        <v>18</v>
      </c>
      <c r="C44" s="5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75" x14ac:dyDescent="0.25">
      <c r="A45" s="1"/>
      <c r="B45" s="37" t="s">
        <v>38</v>
      </c>
      <c r="C45" s="38" t="s">
        <v>8</v>
      </c>
      <c r="D45" s="6">
        <f>ROUND(0.042*D23,2)</f>
        <v>25732.959999999999</v>
      </c>
      <c r="E45" s="6">
        <f t="shared" ref="E45:M45" si="48">ROUND(0.042*E23,2)</f>
        <v>29199.31</v>
      </c>
      <c r="F45" s="6">
        <f t="shared" si="48"/>
        <v>26555</v>
      </c>
      <c r="G45" s="6">
        <f t="shared" si="48"/>
        <v>30067.72</v>
      </c>
      <c r="H45" s="6">
        <f t="shared" si="48"/>
        <v>29326.81</v>
      </c>
      <c r="I45" s="6">
        <f t="shared" si="48"/>
        <v>31853.040000000001</v>
      </c>
      <c r="J45" s="6">
        <f t="shared" si="48"/>
        <v>30152.71</v>
      </c>
      <c r="K45" s="6">
        <f t="shared" si="48"/>
        <v>32816.32</v>
      </c>
      <c r="L45" s="6">
        <f t="shared" si="48"/>
        <v>30152.71</v>
      </c>
      <c r="M45" s="6">
        <f t="shared" si="48"/>
        <v>35435.82</v>
      </c>
      <c r="N45" s="6">
        <f t="shared" ref="N45:O45" si="49">D45+F45+H45+J45+L45</f>
        <v>141920.19</v>
      </c>
      <c r="O45" s="6">
        <f t="shared" si="49"/>
        <v>159372.21000000002</v>
      </c>
    </row>
    <row r="46" spans="1:15" ht="68.25" customHeight="1" x14ac:dyDescent="0.25">
      <c r="A46" s="1"/>
      <c r="B46" s="50" t="s">
        <v>20</v>
      </c>
      <c r="C46" s="5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x14ac:dyDescent="0.25">
      <c r="A47" s="1"/>
      <c r="B47" s="44"/>
      <c r="C47" s="38" t="s">
        <v>8</v>
      </c>
      <c r="D47" s="6">
        <f>D23+D41+D43+D45+D39</f>
        <v>939466.11</v>
      </c>
      <c r="E47" s="6">
        <f t="shared" ref="E47:M47" si="50">E23+E41+E43+E45+E39</f>
        <v>1041805.8400000001</v>
      </c>
      <c r="F47" s="6">
        <f t="shared" si="50"/>
        <v>963735.69</v>
      </c>
      <c r="G47" s="6">
        <f t="shared" si="50"/>
        <v>1067444.54</v>
      </c>
      <c r="H47" s="6">
        <f t="shared" si="50"/>
        <v>1045570.0299999999</v>
      </c>
      <c r="I47" s="6">
        <f t="shared" si="50"/>
        <v>1120154.1000000001</v>
      </c>
      <c r="J47" s="6">
        <f t="shared" si="50"/>
        <v>947993.45</v>
      </c>
      <c r="K47" s="6">
        <f t="shared" si="50"/>
        <v>1026633.35</v>
      </c>
      <c r="L47" s="6">
        <f t="shared" si="50"/>
        <v>890222.92999999993</v>
      </c>
      <c r="M47" s="6">
        <f t="shared" si="50"/>
        <v>1046200.3</v>
      </c>
      <c r="N47" s="6">
        <f t="shared" ref="N47" si="51">D47+F47+H47+J47+L47</f>
        <v>4786988.209999999</v>
      </c>
      <c r="O47" s="6">
        <f>E47+G47+I47+K47+M47</f>
        <v>5302238.13</v>
      </c>
    </row>
    <row r="48" spans="1:15" ht="29.25" customHeight="1" x14ac:dyDescent="0.25">
      <c r="A48" s="1"/>
      <c r="B48" s="50" t="s">
        <v>43</v>
      </c>
      <c r="C48" s="51"/>
      <c r="D48" s="47">
        <v>25</v>
      </c>
      <c r="E48" s="47">
        <v>25</v>
      </c>
      <c r="F48" s="47">
        <v>25</v>
      </c>
      <c r="G48" s="47">
        <v>25</v>
      </c>
      <c r="H48" s="47">
        <v>25</v>
      </c>
      <c r="I48" s="47">
        <v>25</v>
      </c>
      <c r="J48" s="47">
        <v>25</v>
      </c>
      <c r="K48" s="47">
        <v>25</v>
      </c>
      <c r="L48" s="47">
        <v>25</v>
      </c>
      <c r="M48" s="47">
        <v>25</v>
      </c>
      <c r="N48" s="47">
        <v>25</v>
      </c>
      <c r="O48" s="47">
        <v>25</v>
      </c>
    </row>
    <row r="49" spans="1:15" ht="29.25" customHeight="1" x14ac:dyDescent="0.25">
      <c r="A49" s="1"/>
      <c r="B49" s="50" t="s">
        <v>44</v>
      </c>
      <c r="C49" s="51"/>
      <c r="D49" s="47">
        <f>ROUND(D47/25,0)</f>
        <v>37579</v>
      </c>
      <c r="E49" s="47">
        <f t="shared" ref="E49:M49" si="52">ROUND(E47/25,0)</f>
        <v>41672</v>
      </c>
      <c r="F49" s="47">
        <f t="shared" si="52"/>
        <v>38549</v>
      </c>
      <c r="G49" s="47">
        <f t="shared" si="52"/>
        <v>42698</v>
      </c>
      <c r="H49" s="47">
        <f t="shared" si="52"/>
        <v>41823</v>
      </c>
      <c r="I49" s="47">
        <f t="shared" si="52"/>
        <v>44806</v>
      </c>
      <c r="J49" s="47">
        <f t="shared" si="52"/>
        <v>37920</v>
      </c>
      <c r="K49" s="47">
        <f t="shared" si="52"/>
        <v>41065</v>
      </c>
      <c r="L49" s="47">
        <f t="shared" si="52"/>
        <v>35609</v>
      </c>
      <c r="M49" s="47">
        <f t="shared" si="52"/>
        <v>41848</v>
      </c>
      <c r="N49" s="47">
        <f>ROUND((D49+F49+H49+J49+L49)/5,0)</f>
        <v>38296</v>
      </c>
      <c r="O49" s="47">
        <f>ROUND((E49+G49+I49+K49+M49)/5,0)</f>
        <v>42418</v>
      </c>
    </row>
    <row r="50" spans="1:15" ht="44.25" customHeight="1" x14ac:dyDescent="0.25">
      <c r="A50" s="1"/>
      <c r="B50" s="50" t="s">
        <v>45</v>
      </c>
      <c r="C50" s="51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7">
        <v>34570</v>
      </c>
      <c r="O50" s="47">
        <v>34570</v>
      </c>
    </row>
    <row r="51" spans="1:15" ht="48.75" customHeight="1" x14ac:dyDescent="0.25">
      <c r="A51" s="1"/>
      <c r="B51" s="57" t="s">
        <v>46</v>
      </c>
      <c r="C51" s="5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9">
        <f>ROUND(N49/N50,3)</f>
        <v>1.1080000000000001</v>
      </c>
      <c r="O51" s="49">
        <f>ROUND(O49/O50,3)</f>
        <v>1.2270000000000001</v>
      </c>
    </row>
    <row r="52" spans="1:15" ht="68.25" customHeight="1" x14ac:dyDescent="0.25">
      <c r="A52" s="1"/>
      <c r="B52" s="50" t="s">
        <v>47</v>
      </c>
      <c r="C52" s="51"/>
      <c r="D52" s="54" t="s">
        <v>52</v>
      </c>
      <c r="E52" s="55"/>
      <c r="F52" s="55"/>
      <c r="G52" s="55"/>
      <c r="H52" s="55"/>
      <c r="I52" s="55"/>
      <c r="J52" s="55"/>
      <c r="K52" s="55"/>
      <c r="L52" s="55"/>
      <c r="M52" s="56"/>
      <c r="N52" s="47">
        <v>7828</v>
      </c>
      <c r="O52" s="47">
        <v>7828</v>
      </c>
    </row>
    <row r="53" spans="1:15" ht="45.75" customHeight="1" x14ac:dyDescent="0.25">
      <c r="A53" s="1"/>
      <c r="B53" s="50" t="s">
        <v>48</v>
      </c>
      <c r="C53" s="5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47">
        <f>N50+N52</f>
        <v>42398</v>
      </c>
      <c r="O53" s="47">
        <f>O50+O52</f>
        <v>42398</v>
      </c>
    </row>
  </sheetData>
  <mergeCells count="24">
    <mergeCell ref="B4:B6"/>
    <mergeCell ref="C4:C6"/>
    <mergeCell ref="D4:M4"/>
    <mergeCell ref="D5:E5"/>
    <mergeCell ref="F5:G5"/>
    <mergeCell ref="H5:I5"/>
    <mergeCell ref="J5:K5"/>
    <mergeCell ref="L5:M5"/>
    <mergeCell ref="B53:C53"/>
    <mergeCell ref="K1:O1"/>
    <mergeCell ref="A2:O2"/>
    <mergeCell ref="D52:M52"/>
    <mergeCell ref="B48:C48"/>
    <mergeCell ref="B49:C49"/>
    <mergeCell ref="B50:C50"/>
    <mergeCell ref="B51:C51"/>
    <mergeCell ref="B52:C52"/>
    <mergeCell ref="N5:O5"/>
    <mergeCell ref="B7:C7"/>
    <mergeCell ref="B40:C40"/>
    <mergeCell ref="B42:C42"/>
    <mergeCell ref="B44:C44"/>
    <mergeCell ref="B46:C46"/>
    <mergeCell ref="A4:A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2018-07-11T07:19:13Z</dcterms:modified>
</cp:coreProperties>
</file>