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неделя'!$5:$8</definedName>
    <definedName name="_xlnm.Print_Area" localSheetId="1">'5-6 дневная-село'!$A$1:$O$39</definedName>
  </definedNames>
  <calcPr calcId="145621"/>
</workbook>
</file>

<file path=xl/calcChain.xml><?xml version="1.0" encoding="utf-8"?>
<calcChain xmlns="http://schemas.openxmlformats.org/spreadsheetml/2006/main">
  <c r="O39" i="7" l="1"/>
  <c r="N39" i="7"/>
  <c r="I39" i="7"/>
  <c r="H39" i="7"/>
  <c r="M35" i="7"/>
  <c r="L35" i="7"/>
  <c r="K35" i="7"/>
  <c r="O35" i="7" s="1"/>
  <c r="O37" i="7" s="1"/>
  <c r="J35" i="7"/>
  <c r="N35" i="7" s="1"/>
  <c r="N37" i="7" s="1"/>
  <c r="G35" i="7"/>
  <c r="F35" i="7"/>
  <c r="E35" i="7"/>
  <c r="I35" i="7" s="1"/>
  <c r="I37" i="7" s="1"/>
  <c r="D35" i="7"/>
  <c r="H35" i="7" s="1"/>
  <c r="H37" i="7" s="1"/>
  <c r="O38" i="1"/>
  <c r="N38" i="1"/>
  <c r="I38" i="1"/>
  <c r="H38" i="1"/>
  <c r="O36" i="1"/>
  <c r="N36" i="1"/>
  <c r="I36" i="1"/>
  <c r="H36" i="1"/>
  <c r="K19" i="7" l="1"/>
  <c r="L19" i="7"/>
  <c r="M19" i="7"/>
  <c r="N19" i="7"/>
  <c r="J19" i="7"/>
  <c r="J23" i="1"/>
  <c r="K18" i="1"/>
  <c r="L18" i="1"/>
  <c r="M18" i="1"/>
  <c r="J18" i="1"/>
  <c r="K18" i="7" l="1"/>
  <c r="L18" i="7"/>
  <c r="M18" i="7"/>
  <c r="J18" i="7"/>
  <c r="E18" i="7"/>
  <c r="F18" i="7"/>
  <c r="G18" i="7"/>
  <c r="D18" i="7"/>
  <c r="K17" i="1"/>
  <c r="L17" i="1"/>
  <c r="M17" i="1"/>
  <c r="J17" i="1"/>
  <c r="E17" i="1"/>
  <c r="F17" i="1"/>
  <c r="G17" i="1"/>
  <c r="D17" i="1"/>
  <c r="K12" i="1" l="1"/>
  <c r="L12" i="1"/>
  <c r="M12" i="1"/>
  <c r="J12" i="1"/>
  <c r="E12" i="1"/>
  <c r="F12" i="1"/>
  <c r="G12" i="1"/>
  <c r="D12" i="1"/>
  <c r="K11" i="1" l="1"/>
  <c r="L11" i="1"/>
  <c r="M11" i="1"/>
  <c r="J11" i="1"/>
  <c r="E11" i="1"/>
  <c r="F11" i="1"/>
  <c r="G11" i="1"/>
  <c r="D11" i="1"/>
  <c r="K11" i="7"/>
  <c r="K12" i="7" s="1"/>
  <c r="L11" i="7"/>
  <c r="L12" i="7" s="1"/>
  <c r="M11" i="7"/>
  <c r="M12" i="7" s="1"/>
  <c r="J11" i="7"/>
  <c r="J12" i="7" s="1"/>
  <c r="E11" i="7"/>
  <c r="E12" i="7" s="1"/>
  <c r="F11" i="7"/>
  <c r="F12" i="7" s="1"/>
  <c r="G11" i="7"/>
  <c r="G12" i="7" s="1"/>
  <c r="D11" i="7"/>
  <c r="D12" i="7" s="1"/>
  <c r="O10" i="1"/>
  <c r="N10" i="1"/>
  <c r="I10" i="1"/>
  <c r="H10" i="1"/>
  <c r="O11" i="7"/>
  <c r="O10" i="7"/>
  <c r="N10" i="7"/>
  <c r="I10" i="7"/>
  <c r="H10" i="7"/>
  <c r="I11" i="7" l="1"/>
  <c r="M16" i="7"/>
  <c r="K16" i="7"/>
  <c r="L16" i="7"/>
  <c r="J16" i="7"/>
  <c r="N11" i="7"/>
  <c r="G16" i="7"/>
  <c r="E16" i="7"/>
  <c r="F16" i="7"/>
  <c r="H11" i="7"/>
  <c r="D16" i="7"/>
  <c r="I12" i="7"/>
  <c r="O12" i="7"/>
  <c r="E13" i="7"/>
  <c r="G13" i="7"/>
  <c r="G14" i="7" s="1"/>
  <c r="K13" i="7"/>
  <c r="M13" i="7"/>
  <c r="M14" i="7" s="1"/>
  <c r="E15" i="7"/>
  <c r="G15" i="7"/>
  <c r="K15" i="7"/>
  <c r="M15" i="7"/>
  <c r="H12" i="7"/>
  <c r="N12" i="7"/>
  <c r="D13" i="7"/>
  <c r="F13" i="7"/>
  <c r="F17" i="7" s="1"/>
  <c r="J13" i="7"/>
  <c r="J15" i="7" s="1"/>
  <c r="L13" i="7"/>
  <c r="L17" i="7" s="1"/>
  <c r="H19" i="7" l="1"/>
  <c r="I19" i="7"/>
  <c r="M17" i="7"/>
  <c r="M20" i="7" s="1"/>
  <c r="F15" i="7"/>
  <c r="F21" i="7" s="1"/>
  <c r="H13" i="7"/>
  <c r="I18" i="7"/>
  <c r="G17" i="7"/>
  <c r="G21" i="7" s="1"/>
  <c r="F20" i="7"/>
  <c r="F14" i="7"/>
  <c r="D15" i="7"/>
  <c r="J14" i="7"/>
  <c r="N16" i="7"/>
  <c r="L14" i="7"/>
  <c r="D14" i="7"/>
  <c r="H14" i="7" s="1"/>
  <c r="O19" i="7"/>
  <c r="K17" i="7"/>
  <c r="E17" i="7"/>
  <c r="K14" i="7"/>
  <c r="O14" i="7" s="1"/>
  <c r="E14" i="7"/>
  <c r="I14" i="7" s="1"/>
  <c r="J17" i="7"/>
  <c r="D17" i="7"/>
  <c r="L15" i="7"/>
  <c r="N15" i="7" s="1"/>
  <c r="N18" i="7"/>
  <c r="N13" i="7"/>
  <c r="O18" i="7"/>
  <c r="O17" i="7"/>
  <c r="O16" i="7"/>
  <c r="H18" i="7"/>
  <c r="H16" i="7"/>
  <c r="I16" i="7"/>
  <c r="H17" i="7"/>
  <c r="O15" i="7"/>
  <c r="I15" i="7"/>
  <c r="O13" i="7"/>
  <c r="I13" i="7"/>
  <c r="F22" i="7" l="1"/>
  <c r="F24" i="7" s="1"/>
  <c r="F25" i="7" s="1"/>
  <c r="J21" i="7"/>
  <c r="I17" i="7"/>
  <c r="G20" i="7"/>
  <c r="G22" i="7" s="1"/>
  <c r="G24" i="7" s="1"/>
  <c r="H15" i="7"/>
  <c r="K21" i="7"/>
  <c r="M21" i="7"/>
  <c r="M22" i="7" s="1"/>
  <c r="M24" i="7" s="1"/>
  <c r="K20" i="7"/>
  <c r="O20" i="7" s="1"/>
  <c r="D21" i="7"/>
  <c r="D20" i="7"/>
  <c r="E20" i="7"/>
  <c r="J20" i="7"/>
  <c r="J22" i="7" s="1"/>
  <c r="J24" i="7" s="1"/>
  <c r="L20" i="7"/>
  <c r="L22" i="7" s="1"/>
  <c r="E21" i="7"/>
  <c r="I21" i="7" s="1"/>
  <c r="N14" i="7"/>
  <c r="L21" i="7"/>
  <c r="N17" i="7"/>
  <c r="H20" i="7"/>
  <c r="H21" i="7"/>
  <c r="O21" i="7" l="1"/>
  <c r="K22" i="7"/>
  <c r="K24" i="7" s="1"/>
  <c r="I20" i="7"/>
  <c r="F27" i="7"/>
  <c r="F31" i="7"/>
  <c r="D22" i="7"/>
  <c r="D24" i="7" s="1"/>
  <c r="L24" i="7"/>
  <c r="E22" i="7"/>
  <c r="E24" i="7" s="1"/>
  <c r="G25" i="7"/>
  <c r="G31" i="7" s="1"/>
  <c r="F29" i="7"/>
  <c r="N20" i="7"/>
  <c r="M25" i="7"/>
  <c r="N21" i="7"/>
  <c r="M29" i="7" l="1"/>
  <c r="M31" i="7"/>
  <c r="F33" i="7"/>
  <c r="K25" i="7"/>
  <c r="O22" i="7"/>
  <c r="I22" i="7"/>
  <c r="H22" i="7"/>
  <c r="G29" i="7"/>
  <c r="G27" i="7"/>
  <c r="M27" i="7"/>
  <c r="O24" i="7"/>
  <c r="N22" i="7"/>
  <c r="I24" i="7"/>
  <c r="E25" i="7"/>
  <c r="O25" i="7" l="1"/>
  <c r="K31" i="7"/>
  <c r="E29" i="7"/>
  <c r="E31" i="7"/>
  <c r="K29" i="7"/>
  <c r="O29" i="7" s="1"/>
  <c r="O31" i="7"/>
  <c r="K27" i="7"/>
  <c r="K33" i="7" s="1"/>
  <c r="G33" i="7"/>
  <c r="M33" i="7"/>
  <c r="L25" i="7"/>
  <c r="N24" i="7"/>
  <c r="J25" i="7"/>
  <c r="I31" i="7"/>
  <c r="E27" i="7"/>
  <c r="I27" i="7" s="1"/>
  <c r="I29" i="7"/>
  <c r="I25" i="7"/>
  <c r="H24" i="7"/>
  <c r="D25" i="7"/>
  <c r="L29" i="7" l="1"/>
  <c r="L31" i="7"/>
  <c r="O27" i="7"/>
  <c r="J29" i="7"/>
  <c r="J31" i="7"/>
  <c r="D29" i="7"/>
  <c r="D31" i="7"/>
  <c r="O33" i="7"/>
  <c r="L27" i="7"/>
  <c r="N25" i="7"/>
  <c r="J27" i="7"/>
  <c r="E33" i="7"/>
  <c r="H31" i="7"/>
  <c r="D27" i="7"/>
  <c r="H27" i="7" s="1"/>
  <c r="H29" i="7"/>
  <c r="H25" i="7"/>
  <c r="O11" i="1"/>
  <c r="N11" i="1"/>
  <c r="H11" i="1"/>
  <c r="I11" i="1"/>
  <c r="O18" i="1" l="1"/>
  <c r="L33" i="7"/>
  <c r="N27" i="7"/>
  <c r="D33" i="7"/>
  <c r="J33" i="7"/>
  <c r="N31" i="7"/>
  <c r="N29" i="7"/>
  <c r="I33" i="7"/>
  <c r="O12" i="1"/>
  <c r="K13" i="1"/>
  <c r="M13" i="1"/>
  <c r="K15" i="1"/>
  <c r="M15" i="1"/>
  <c r="N12" i="1"/>
  <c r="J13" i="1"/>
  <c r="J15" i="1" s="1"/>
  <c r="L13" i="1"/>
  <c r="L15" i="1" s="1"/>
  <c r="F13" i="1" l="1"/>
  <c r="L14" i="1"/>
  <c r="J16" i="1"/>
  <c r="N18" i="1"/>
  <c r="J14" i="1"/>
  <c r="M16" i="1"/>
  <c r="K14" i="1"/>
  <c r="G13" i="1"/>
  <c r="G14" i="1" s="1"/>
  <c r="G16" i="1"/>
  <c r="I17" i="1"/>
  <c r="N33" i="7"/>
  <c r="L16" i="1"/>
  <c r="L20" i="1" s="1"/>
  <c r="M14" i="1"/>
  <c r="K16" i="1"/>
  <c r="H33" i="7"/>
  <c r="O17" i="1"/>
  <c r="O15" i="1"/>
  <c r="O13" i="1"/>
  <c r="N17" i="1"/>
  <c r="N15" i="1"/>
  <c r="N13" i="1"/>
  <c r="H12" i="1"/>
  <c r="I12" i="1"/>
  <c r="E13" i="1"/>
  <c r="I13" i="1" s="1"/>
  <c r="H17" i="1"/>
  <c r="F15" i="1"/>
  <c r="D13" i="1"/>
  <c r="H13" i="1" s="1"/>
  <c r="G15" i="1"/>
  <c r="E15" i="1"/>
  <c r="N14" i="1" l="1"/>
  <c r="J20" i="1"/>
  <c r="N20" i="1" s="1"/>
  <c r="H18" i="1"/>
  <c r="I15" i="1"/>
  <c r="K19" i="1"/>
  <c r="I18" i="1"/>
  <c r="G20" i="1"/>
  <c r="G19" i="1"/>
  <c r="G21" i="1" s="1"/>
  <c r="G23" i="1" s="1"/>
  <c r="L19" i="1"/>
  <c r="L21" i="1" s="1"/>
  <c r="L23" i="1" s="1"/>
  <c r="M20" i="1"/>
  <c r="M19" i="1"/>
  <c r="M21" i="1" s="1"/>
  <c r="J19" i="1"/>
  <c r="K20" i="1"/>
  <c r="O20" i="1" s="1"/>
  <c r="O16" i="1"/>
  <c r="E14" i="1"/>
  <c r="I14" i="1" s="1"/>
  <c r="F16" i="1"/>
  <c r="F14" i="1"/>
  <c r="E16" i="1"/>
  <c r="E20" i="1" s="1"/>
  <c r="O14" i="1"/>
  <c r="D16" i="1"/>
  <c r="D14" i="1"/>
  <c r="H14" i="1" s="1"/>
  <c r="N16" i="1"/>
  <c r="I16" i="1"/>
  <c r="D15" i="1"/>
  <c r="H15" i="1" s="1"/>
  <c r="O19" i="1" l="1"/>
  <c r="K21" i="1"/>
  <c r="K23" i="1" s="1"/>
  <c r="F20" i="1"/>
  <c r="E19" i="1"/>
  <c r="E21" i="1" s="1"/>
  <c r="J21" i="1"/>
  <c r="M23" i="1"/>
  <c r="M24" i="1" s="1"/>
  <c r="M30" i="1" s="1"/>
  <c r="F19" i="1"/>
  <c r="F21" i="1" s="1"/>
  <c r="G24" i="1"/>
  <c r="D20" i="1"/>
  <c r="D19" i="1"/>
  <c r="L24" i="1"/>
  <c r="N19" i="1"/>
  <c r="H16" i="1"/>
  <c r="M28" i="1" l="1"/>
  <c r="M26" i="1"/>
  <c r="I19" i="1"/>
  <c r="M32" i="1"/>
  <c r="M34" i="1" s="1"/>
  <c r="N21" i="1"/>
  <c r="E23" i="1"/>
  <c r="D21" i="1"/>
  <c r="D23" i="1" s="1"/>
  <c r="G28" i="1"/>
  <c r="G30" i="1"/>
  <c r="F23" i="1"/>
  <c r="F24" i="1" s="1"/>
  <c r="L28" i="1"/>
  <c r="L30" i="1"/>
  <c r="O21" i="1"/>
  <c r="L26" i="1"/>
  <c r="L32" i="1" s="1"/>
  <c r="L34" i="1" s="1"/>
  <c r="J24" i="1"/>
  <c r="G26" i="1"/>
  <c r="I20" i="1"/>
  <c r="I21" i="1"/>
  <c r="H19" i="1"/>
  <c r="H20" i="1"/>
  <c r="J28" i="1" l="1"/>
  <c r="J30" i="1"/>
  <c r="N30" i="1" s="1"/>
  <c r="F28" i="1"/>
  <c r="F30" i="1"/>
  <c r="K24" i="1"/>
  <c r="K30" i="1" s="1"/>
  <c r="O23" i="1"/>
  <c r="N23" i="1"/>
  <c r="N24" i="1"/>
  <c r="N28" i="1"/>
  <c r="J26" i="1"/>
  <c r="N26" i="1" s="1"/>
  <c r="F26" i="1"/>
  <c r="I23" i="1"/>
  <c r="G32" i="1"/>
  <c r="G34" i="1" s="1"/>
  <c r="K28" i="1" l="1"/>
  <c r="O28" i="1" s="1"/>
  <c r="O24" i="1"/>
  <c r="K26" i="1"/>
  <c r="O26" i="1" s="1"/>
  <c r="O30" i="1"/>
  <c r="J32" i="1"/>
  <c r="H21" i="1"/>
  <c r="E24" i="1"/>
  <c r="F32" i="1"/>
  <c r="F34" i="1" s="1"/>
  <c r="E28" i="1" l="1"/>
  <c r="E30" i="1"/>
  <c r="K32" i="1"/>
  <c r="J34" i="1"/>
  <c r="N32" i="1"/>
  <c r="I24" i="1"/>
  <c r="I28" i="1"/>
  <c r="E26" i="1"/>
  <c r="I26" i="1" s="1"/>
  <c r="I30" i="1"/>
  <c r="H23" i="1"/>
  <c r="D24" i="1"/>
  <c r="D28" i="1" l="1"/>
  <c r="D30" i="1"/>
  <c r="K34" i="1"/>
  <c r="O34" i="1" s="1"/>
  <c r="O32" i="1"/>
  <c r="N34" i="1"/>
  <c r="H30" i="1"/>
  <c r="D26" i="1"/>
  <c r="H24" i="1"/>
  <c r="H28" i="1"/>
  <c r="E32" i="1"/>
  <c r="I32" i="1" s="1"/>
  <c r="E34" i="1" l="1"/>
  <c r="H26" i="1"/>
  <c r="D32" i="1"/>
  <c r="I34" i="1" l="1"/>
  <c r="H32" i="1"/>
  <c r="D34" i="1"/>
  <c r="H34" i="1" s="1"/>
</calcChain>
</file>

<file path=xl/sharedStrings.xml><?xml version="1.0" encoding="utf-8"?>
<sst xmlns="http://schemas.openxmlformats.org/spreadsheetml/2006/main" count="152" uniqueCount="49">
  <si>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</si>
  <si>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</si>
  <si>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</si>
  <si>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</si>
  <si>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</si>
  <si>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</si>
  <si>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</si>
  <si>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</si>
  <si>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Размер заработной платы в соответствии с должностным окладом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</si>
  <si>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</si>
  <si>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</si>
  <si>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</si>
  <si>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</si>
  <si>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</si>
  <si>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</si>
  <si>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</si>
  <si>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</si>
  <si>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</si>
  <si>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</si>
  <si>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</si>
  <si>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</si>
  <si>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</si>
  <si>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</si>
  <si>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</si>
  <si>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</si>
  <si>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</si>
  <si>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</si>
  <si>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Базовый уровень</t>
  </si>
  <si>
    <t>Профильный уровень</t>
  </si>
  <si>
    <t>Доплаты за особые условия работы (20% от должностного оклада с доплатой за квалификацию)</t>
  </si>
  <si>
    <t>Надбавка за интенсивность и высокие результаты работы (20,0 % от ФЗП по ставкам заработной платы)</t>
  </si>
  <si>
    <t>Размер заработной платы в соответствии со ставкой заработной платы</t>
  </si>
  <si>
    <t>Надбавка за профиль (50,0 % от ФЗП по ставкам заработной платы и квалификации)</t>
  </si>
  <si>
    <t>Общеобразовательные организации в городских поселениях-при реализация адаптированных образовательных программ</t>
  </si>
  <si>
    <t>Общеобразовательные организации в сельских поселениях-при реализация адаптированных образовательных программ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</si>
  <si>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</si>
  <si>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</si>
  <si>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</si>
  <si>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</si>
  <si>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</si>
  <si>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</si>
  <si>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</si>
  <si>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</si>
  <si>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</si>
  <si>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0,7 % от ФОТ учителей  (добавить К=8489/7500=1,13; 0,7*1,13=0,8%)</t>
  </si>
  <si>
    <t>1,6 % от ФОТ учителей</t>
  </si>
  <si>
    <t>2,3 % от ФОТ учителей</t>
  </si>
  <si>
    <t>96596,9 тыс. руб./548 классов-комплектов/25 обучающихся=7051 рублей</t>
  </si>
  <si>
    <t>Приложение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</si>
</sst>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="71" zoomScaleNormal="68" zoomScaleSheetLayoutView="71" workbookViewId="0">
      <pane xSplit="3" ySplit="8" topLeftCell="D28" activePane="bottomRight" state="frozen"/>
      <selection pane="topRight" activeCell="D1" sqref="D1"/>
      <selection pane="bottomLeft" activeCell="A5" sqref="A5"/>
      <selection pane="bottomRight" sqref="A1:XFD4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s="9" customFormat="1" ht="18.75" x14ac:dyDescent="0.3">
      <c r="K1" s="27" t="s">
        <v>48</v>
      </c>
      <c r="L1" s="27"/>
      <c r="M1" s="27"/>
      <c r="N1" s="27"/>
      <c r="O1" s="27"/>
    </row>
    <row r="2" spans="1:15" s="9" customFormat="1" ht="18.75" x14ac:dyDescent="0.3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ht="15" customHeight="1" x14ac:dyDescent="0.25">
      <c r="A5" s="31" t="s">
        <v>1</v>
      </c>
      <c r="B5" s="36" t="s">
        <v>2</v>
      </c>
      <c r="C5" s="36" t="s">
        <v>3</v>
      </c>
      <c r="D5" s="40" t="s">
        <v>11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customHeight="1" x14ac:dyDescent="0.25">
      <c r="A6" s="32"/>
      <c r="B6" s="36"/>
      <c r="C6" s="36"/>
      <c r="D6" s="37" t="s">
        <v>27</v>
      </c>
      <c r="E6" s="38"/>
      <c r="F6" s="38"/>
      <c r="G6" s="38"/>
      <c r="H6" s="38"/>
      <c r="I6" s="39"/>
      <c r="J6" s="37" t="s">
        <v>28</v>
      </c>
      <c r="K6" s="38"/>
      <c r="L6" s="38"/>
      <c r="M6" s="38"/>
      <c r="N6" s="38"/>
      <c r="O6" s="39"/>
    </row>
    <row r="7" spans="1:15" ht="15" customHeight="1" x14ac:dyDescent="0.25">
      <c r="A7" s="32"/>
      <c r="B7" s="36"/>
      <c r="C7" s="36"/>
      <c r="D7" s="37" t="s">
        <v>25</v>
      </c>
      <c r="E7" s="39"/>
      <c r="F7" s="37" t="s">
        <v>26</v>
      </c>
      <c r="G7" s="39"/>
      <c r="H7" s="37" t="s">
        <v>0</v>
      </c>
      <c r="I7" s="39"/>
      <c r="J7" s="37" t="s">
        <v>25</v>
      </c>
      <c r="K7" s="39"/>
      <c r="L7" s="37" t="s">
        <v>26</v>
      </c>
      <c r="M7" s="39"/>
      <c r="N7" s="37" t="s">
        <v>0</v>
      </c>
      <c r="O7" s="39"/>
    </row>
    <row r="8" spans="1:15" ht="45" x14ac:dyDescent="0.25">
      <c r="A8" s="33"/>
      <c r="B8" s="36"/>
      <c r="C8" s="36"/>
      <c r="D8" s="10" t="s">
        <v>6</v>
      </c>
      <c r="E8" s="10" t="s">
        <v>7</v>
      </c>
      <c r="F8" s="10" t="s">
        <v>6</v>
      </c>
      <c r="G8" s="10" t="s">
        <v>7</v>
      </c>
      <c r="H8" s="10" t="s">
        <v>6</v>
      </c>
      <c r="I8" s="10" t="s">
        <v>7</v>
      </c>
      <c r="J8" s="10" t="s">
        <v>6</v>
      </c>
      <c r="K8" s="10" t="s">
        <v>7</v>
      </c>
      <c r="L8" s="10" t="s">
        <v>6</v>
      </c>
      <c r="M8" s="10" t="s">
        <v>7</v>
      </c>
      <c r="N8" s="10" t="s">
        <v>6</v>
      </c>
      <c r="O8" s="10" t="s">
        <v>7</v>
      </c>
    </row>
    <row r="9" spans="1:15" ht="30" customHeight="1" x14ac:dyDescent="0.25">
      <c r="A9" s="1"/>
      <c r="B9" s="34" t="s">
        <v>10</v>
      </c>
      <c r="C9" s="35"/>
      <c r="D9" s="11"/>
      <c r="E9" s="11"/>
      <c r="F9" s="11"/>
      <c r="G9" s="11"/>
      <c r="H9" s="11"/>
      <c r="I9" s="12"/>
      <c r="O9" s="13"/>
    </row>
    <row r="10" spans="1:15" ht="42.75" customHeight="1" x14ac:dyDescent="0.25">
      <c r="A10" s="1">
        <v>1</v>
      </c>
      <c r="B10" s="2" t="s">
        <v>23</v>
      </c>
      <c r="C10" s="3" t="s">
        <v>24</v>
      </c>
      <c r="D10" s="4">
        <v>34</v>
      </c>
      <c r="E10" s="4">
        <v>37</v>
      </c>
      <c r="F10" s="4">
        <v>34</v>
      </c>
      <c r="G10" s="4">
        <v>37</v>
      </c>
      <c r="H10" s="5">
        <f>D10+F10</f>
        <v>68</v>
      </c>
      <c r="I10" s="5">
        <f>E10+G10</f>
        <v>74</v>
      </c>
      <c r="J10" s="4">
        <v>34</v>
      </c>
      <c r="K10" s="4">
        <v>37</v>
      </c>
      <c r="L10" s="4">
        <v>34</v>
      </c>
      <c r="M10" s="4">
        <v>37</v>
      </c>
      <c r="N10" s="5">
        <f>J10+L10</f>
        <v>68</v>
      </c>
      <c r="O10" s="5">
        <f>K10+M10</f>
        <v>74</v>
      </c>
    </row>
    <row r="11" spans="1:15" ht="43.5" customHeight="1" x14ac:dyDescent="0.25">
      <c r="A11" s="14">
        <v>2</v>
      </c>
      <c r="B11" s="15" t="s">
        <v>5</v>
      </c>
      <c r="C11" s="14" t="s">
        <v>4</v>
      </c>
      <c r="D11" s="14">
        <f>ROUND(D10/18,2)</f>
        <v>1.89</v>
      </c>
      <c r="E11" s="14">
        <f t="shared" ref="E11:G11" si="0">ROUND(E10/18,2)</f>
        <v>2.06</v>
      </c>
      <c r="F11" s="14">
        <f t="shared" si="0"/>
        <v>1.89</v>
      </c>
      <c r="G11" s="14">
        <f t="shared" si="0"/>
        <v>2.06</v>
      </c>
      <c r="H11" s="8">
        <f t="shared" ref="H11:H24" si="1">D11+F11</f>
        <v>3.78</v>
      </c>
      <c r="I11" s="8">
        <f t="shared" ref="I11:I24" si="2">E11+G11</f>
        <v>4.12</v>
      </c>
      <c r="J11" s="14">
        <f>ROUND(J10/18,2)</f>
        <v>1.89</v>
      </c>
      <c r="K11" s="14">
        <f t="shared" ref="K11:M11" si="3">ROUND(K10/18,2)</f>
        <v>2.06</v>
      </c>
      <c r="L11" s="14">
        <f t="shared" si="3"/>
        <v>1.89</v>
      </c>
      <c r="M11" s="14">
        <f t="shared" si="3"/>
        <v>2.06</v>
      </c>
      <c r="N11" s="8">
        <f t="shared" ref="N11:N24" si="4">J11+L11</f>
        <v>3.78</v>
      </c>
      <c r="O11" s="8">
        <f t="shared" ref="O11:O24" si="5">K11+M11</f>
        <v>4.12</v>
      </c>
    </row>
    <row r="12" spans="1:15" ht="45" x14ac:dyDescent="0.25">
      <c r="A12" s="1">
        <v>3</v>
      </c>
      <c r="B12" s="15" t="s">
        <v>31</v>
      </c>
      <c r="C12" s="14" t="s">
        <v>9</v>
      </c>
      <c r="D12" s="8">
        <f>ROUND(8621*D11,2)</f>
        <v>16293.69</v>
      </c>
      <c r="E12" s="8">
        <f t="shared" ref="E12:G12" si="6">ROUND(8621*E11,2)</f>
        <v>17759.259999999998</v>
      </c>
      <c r="F12" s="8">
        <f t="shared" si="6"/>
        <v>16293.69</v>
      </c>
      <c r="G12" s="8">
        <f t="shared" si="6"/>
        <v>17759.259999999998</v>
      </c>
      <c r="H12" s="8">
        <f t="shared" si="1"/>
        <v>32587.38</v>
      </c>
      <c r="I12" s="8">
        <f t="shared" si="2"/>
        <v>35518.519999999997</v>
      </c>
      <c r="J12" s="8">
        <f>ROUND(8621*J11,2)</f>
        <v>16293.69</v>
      </c>
      <c r="K12" s="8">
        <f t="shared" ref="K12:M12" si="7">ROUND(8621*K11,2)</f>
        <v>17759.259999999998</v>
      </c>
      <c r="L12" s="8">
        <f t="shared" si="7"/>
        <v>16293.69</v>
      </c>
      <c r="M12" s="8">
        <f t="shared" si="7"/>
        <v>17759.259999999998</v>
      </c>
      <c r="N12" s="8">
        <f t="shared" si="4"/>
        <v>32587.38</v>
      </c>
      <c r="O12" s="8">
        <f t="shared" si="5"/>
        <v>35518.519999999997</v>
      </c>
    </row>
    <row r="13" spans="1:15" ht="60" x14ac:dyDescent="0.25">
      <c r="A13" s="14">
        <v>4</v>
      </c>
      <c r="B13" s="15" t="s">
        <v>41</v>
      </c>
      <c r="C13" s="14" t="s">
        <v>9</v>
      </c>
      <c r="D13" s="8">
        <f t="shared" ref="D13:G13" si="8">ROUND(D12*0.3,2)</f>
        <v>4888.1099999999997</v>
      </c>
      <c r="E13" s="8">
        <f t="shared" si="8"/>
        <v>5327.78</v>
      </c>
      <c r="F13" s="8">
        <f t="shared" si="8"/>
        <v>4888.1099999999997</v>
      </c>
      <c r="G13" s="8">
        <f t="shared" si="8"/>
        <v>5327.78</v>
      </c>
      <c r="H13" s="8">
        <f t="shared" si="1"/>
        <v>9776.2199999999993</v>
      </c>
      <c r="I13" s="8">
        <f t="shared" si="2"/>
        <v>10655.56</v>
      </c>
      <c r="J13" s="8">
        <f t="shared" ref="J13:M13" si="9">ROUND(J12*0.3,2)</f>
        <v>4888.1099999999997</v>
      </c>
      <c r="K13" s="8">
        <f t="shared" si="9"/>
        <v>5327.78</v>
      </c>
      <c r="L13" s="8">
        <f t="shared" si="9"/>
        <v>4888.1099999999997</v>
      </c>
      <c r="M13" s="8">
        <f t="shared" si="9"/>
        <v>5327.78</v>
      </c>
      <c r="N13" s="8">
        <f t="shared" si="4"/>
        <v>9776.2199999999993</v>
      </c>
      <c r="O13" s="8">
        <f t="shared" si="5"/>
        <v>10655.56</v>
      </c>
    </row>
    <row r="14" spans="1:15" ht="63" customHeight="1" x14ac:dyDescent="0.25">
      <c r="A14" s="1">
        <v>5</v>
      </c>
      <c r="B14" s="15" t="s">
        <v>29</v>
      </c>
      <c r="C14" s="14" t="s">
        <v>9</v>
      </c>
      <c r="D14" s="8">
        <f>ROUND((D12+D13)*0.2,2)</f>
        <v>4236.3599999999997</v>
      </c>
      <c r="E14" s="8">
        <f t="shared" ref="E14:G14" si="10">ROUND((E12+E13)*0.2,2)</f>
        <v>4617.41</v>
      </c>
      <c r="F14" s="8">
        <f t="shared" si="10"/>
        <v>4236.3599999999997</v>
      </c>
      <c r="G14" s="8">
        <f t="shared" si="10"/>
        <v>4617.41</v>
      </c>
      <c r="H14" s="8">
        <f t="shared" ref="H14" si="11">D14+F14</f>
        <v>8472.7199999999993</v>
      </c>
      <c r="I14" s="8">
        <f t="shared" ref="I14" si="12">E14+G14</f>
        <v>9234.82</v>
      </c>
      <c r="J14" s="8">
        <f t="shared" ref="J14" si="13">ROUND((J12+J13)*0.2,2)</f>
        <v>4236.3599999999997</v>
      </c>
      <c r="K14" s="8">
        <f t="shared" ref="K14" si="14">ROUND((K12+K13)*0.2,2)</f>
        <v>4617.41</v>
      </c>
      <c r="L14" s="8">
        <f t="shared" ref="L14" si="15">ROUND((L12+L13)*0.2,2)</f>
        <v>4236.3599999999997</v>
      </c>
      <c r="M14" s="8">
        <f t="shared" ref="M14" si="16">ROUND((M12+M13)*0.2,2)</f>
        <v>4617.41</v>
      </c>
      <c r="N14" s="8">
        <f t="shared" ref="N14" si="17">J14+L14</f>
        <v>8472.7199999999993</v>
      </c>
      <c r="O14" s="8">
        <f t="shared" ref="O14" si="18">K14+M14</f>
        <v>9234.82</v>
      </c>
    </row>
    <row r="15" spans="1:15" ht="75" x14ac:dyDescent="0.25">
      <c r="A15" s="14">
        <v>6</v>
      </c>
      <c r="B15" s="15" t="s">
        <v>42</v>
      </c>
      <c r="C15" s="14" t="s">
        <v>9</v>
      </c>
      <c r="D15" s="8">
        <f t="shared" ref="D15:G15" si="19">ROUND((D12+D13)*0.3,2)</f>
        <v>6354.54</v>
      </c>
      <c r="E15" s="8">
        <f t="shared" si="19"/>
        <v>6926.11</v>
      </c>
      <c r="F15" s="8">
        <f t="shared" si="19"/>
        <v>6354.54</v>
      </c>
      <c r="G15" s="8">
        <f t="shared" si="19"/>
        <v>6926.11</v>
      </c>
      <c r="H15" s="8">
        <f t="shared" si="1"/>
        <v>12709.08</v>
      </c>
      <c r="I15" s="8">
        <f t="shared" si="2"/>
        <v>13852.22</v>
      </c>
      <c r="J15" s="8">
        <f t="shared" ref="J15:M15" si="20">ROUND((J12+J13)*0.3,2)</f>
        <v>6354.54</v>
      </c>
      <c r="K15" s="8">
        <f t="shared" si="20"/>
        <v>6926.11</v>
      </c>
      <c r="L15" s="8">
        <f t="shared" si="20"/>
        <v>6354.54</v>
      </c>
      <c r="M15" s="8">
        <f t="shared" si="20"/>
        <v>6926.11</v>
      </c>
      <c r="N15" s="8">
        <f t="shared" si="4"/>
        <v>12709.08</v>
      </c>
      <c r="O15" s="8">
        <f t="shared" si="5"/>
        <v>13852.22</v>
      </c>
    </row>
    <row r="16" spans="1:15" ht="45" x14ac:dyDescent="0.25">
      <c r="A16" s="1">
        <v>7</v>
      </c>
      <c r="B16" s="15" t="s">
        <v>12</v>
      </c>
      <c r="C16" s="14" t="s">
        <v>9</v>
      </c>
      <c r="D16" s="8">
        <f>ROUND((D12+D13)*0.2,2)</f>
        <v>4236.3599999999997</v>
      </c>
      <c r="E16" s="8">
        <f t="shared" ref="E16:G16" si="21">ROUND((E12+E13)*0.2,2)</f>
        <v>4617.41</v>
      </c>
      <c r="F16" s="8">
        <f t="shared" si="21"/>
        <v>4236.3599999999997</v>
      </c>
      <c r="G16" s="8">
        <f t="shared" si="21"/>
        <v>4617.41</v>
      </c>
      <c r="H16" s="8">
        <f t="shared" si="1"/>
        <v>8472.7199999999993</v>
      </c>
      <c r="I16" s="8">
        <f t="shared" si="2"/>
        <v>9234.82</v>
      </c>
      <c r="J16" s="8">
        <f>ROUND((J12+J13)*0.2,2)</f>
        <v>4236.3599999999997</v>
      </c>
      <c r="K16" s="8">
        <f t="shared" ref="K16:M16" si="22">ROUND((K12+K13)*0.2,2)</f>
        <v>4617.41</v>
      </c>
      <c r="L16" s="8">
        <f t="shared" si="22"/>
        <v>4236.3599999999997</v>
      </c>
      <c r="M16" s="8">
        <f t="shared" si="22"/>
        <v>4617.41</v>
      </c>
      <c r="N16" s="8">
        <f t="shared" si="4"/>
        <v>8472.7199999999993</v>
      </c>
      <c r="O16" s="8">
        <f t="shared" si="5"/>
        <v>9234.82</v>
      </c>
    </row>
    <row r="17" spans="1:15" ht="60" x14ac:dyDescent="0.25">
      <c r="A17" s="14">
        <v>8</v>
      </c>
      <c r="B17" s="15" t="s">
        <v>30</v>
      </c>
      <c r="C17" s="14" t="s">
        <v>9</v>
      </c>
      <c r="D17" s="8">
        <f>ROUND(D12*0.1,2)</f>
        <v>1629.37</v>
      </c>
      <c r="E17" s="8">
        <f t="shared" ref="E17:G17" si="23">ROUND(E12*0.1,2)</f>
        <v>1775.93</v>
      </c>
      <c r="F17" s="8">
        <f t="shared" si="23"/>
        <v>1629.37</v>
      </c>
      <c r="G17" s="8">
        <f t="shared" si="23"/>
        <v>1775.93</v>
      </c>
      <c r="H17" s="8">
        <f t="shared" si="1"/>
        <v>3258.74</v>
      </c>
      <c r="I17" s="8">
        <f t="shared" si="2"/>
        <v>3551.86</v>
      </c>
      <c r="J17" s="8">
        <f>ROUND(J12*0.1,2)</f>
        <v>1629.37</v>
      </c>
      <c r="K17" s="8">
        <f t="shared" ref="K17:M17" si="24">ROUND(K12*0.1,2)</f>
        <v>1775.93</v>
      </c>
      <c r="L17" s="8">
        <f t="shared" si="24"/>
        <v>1629.37</v>
      </c>
      <c r="M17" s="8">
        <f t="shared" si="24"/>
        <v>1775.93</v>
      </c>
      <c r="N17" s="8">
        <f t="shared" si="4"/>
        <v>3258.74</v>
      </c>
      <c r="O17" s="8">
        <f t="shared" si="5"/>
        <v>3551.86</v>
      </c>
    </row>
    <row r="18" spans="1:15" ht="60" x14ac:dyDescent="0.25">
      <c r="A18" s="1">
        <v>9</v>
      </c>
      <c r="B18" s="15" t="s">
        <v>32</v>
      </c>
      <c r="C18" s="14" t="s">
        <v>9</v>
      </c>
      <c r="D18" s="8">
        <v>0</v>
      </c>
      <c r="E18" s="8">
        <v>0</v>
      </c>
      <c r="F18" s="8">
        <v>0</v>
      </c>
      <c r="G18" s="8">
        <v>0</v>
      </c>
      <c r="H18" s="8">
        <f t="shared" ref="H18" si="25">D18+F18</f>
        <v>0</v>
      </c>
      <c r="I18" s="8">
        <f t="shared" ref="I18" si="26">E18+G18</f>
        <v>0</v>
      </c>
      <c r="J18" s="8">
        <f>ROUND((J12+J13)*0.5,2)</f>
        <v>10590.9</v>
      </c>
      <c r="K18" s="8">
        <f t="shared" ref="K18:M18" si="27">ROUND((K12+K13)*0.5,2)</f>
        <v>11543.52</v>
      </c>
      <c r="L18" s="8">
        <f t="shared" si="27"/>
        <v>10590.9</v>
      </c>
      <c r="M18" s="8">
        <f t="shared" si="27"/>
        <v>11543.52</v>
      </c>
      <c r="N18" s="8">
        <f t="shared" ref="N18" si="28">J18+L18</f>
        <v>21181.8</v>
      </c>
      <c r="O18" s="8">
        <f t="shared" ref="O18" si="29">K18+M18</f>
        <v>23087.040000000001</v>
      </c>
    </row>
    <row r="19" spans="1:15" x14ac:dyDescent="0.25">
      <c r="A19" s="14">
        <v>10</v>
      </c>
      <c r="B19" s="16" t="s">
        <v>13</v>
      </c>
      <c r="C19" s="14" t="s">
        <v>9</v>
      </c>
      <c r="D19" s="8">
        <f>ROUND((D12+D13+D15+D16+D17+D18+D14)*0.05,2)</f>
        <v>1881.92</v>
      </c>
      <c r="E19" s="8">
        <f t="shared" ref="E19:G19" si="30">ROUND((E12+E13+E15+E16+E17+E18+E14)*0.05,2)</f>
        <v>2051.1999999999998</v>
      </c>
      <c r="F19" s="8">
        <f t="shared" si="30"/>
        <v>1881.92</v>
      </c>
      <c r="G19" s="8">
        <f t="shared" si="30"/>
        <v>2051.1999999999998</v>
      </c>
      <c r="H19" s="8">
        <f t="shared" si="1"/>
        <v>3763.84</v>
      </c>
      <c r="I19" s="8">
        <f t="shared" si="2"/>
        <v>4102.3999999999996</v>
      </c>
      <c r="J19" s="8">
        <f>ROUND((J12+J13+J15+J16+J17+J18+J14)*0.05,2)</f>
        <v>2411.4699999999998</v>
      </c>
      <c r="K19" s="8">
        <f t="shared" ref="K19:M19" si="31">ROUND((K12+K13+K15+K16+K17+K18+K14)*0.05,2)</f>
        <v>2628.37</v>
      </c>
      <c r="L19" s="8">
        <f t="shared" si="31"/>
        <v>2411.4699999999998</v>
      </c>
      <c r="M19" s="8">
        <f t="shared" si="31"/>
        <v>2628.37</v>
      </c>
      <c r="N19" s="8">
        <f t="shared" si="4"/>
        <v>4822.9399999999996</v>
      </c>
      <c r="O19" s="8">
        <f t="shared" si="5"/>
        <v>5256.74</v>
      </c>
    </row>
    <row r="20" spans="1:15" x14ac:dyDescent="0.25">
      <c r="A20" s="1">
        <v>11</v>
      </c>
      <c r="B20" s="16" t="s">
        <v>14</v>
      </c>
      <c r="C20" s="14" t="s">
        <v>9</v>
      </c>
      <c r="D20" s="14">
        <f>ROUND((D12+D13+D15+D16+D17+D18+D14)*0.01,2)</f>
        <v>376.38</v>
      </c>
      <c r="E20" s="14">
        <f t="shared" ref="E20:G20" si="32">ROUND((E12+E13+E15+E16+E17+E18+E14)*0.01,2)</f>
        <v>410.24</v>
      </c>
      <c r="F20" s="14">
        <f t="shared" si="32"/>
        <v>376.38</v>
      </c>
      <c r="G20" s="14">
        <f t="shared" si="32"/>
        <v>410.24</v>
      </c>
      <c r="H20" s="8">
        <f t="shared" si="1"/>
        <v>752.76</v>
      </c>
      <c r="I20" s="8">
        <f t="shared" si="2"/>
        <v>820.48</v>
      </c>
      <c r="J20" s="14">
        <f t="shared" ref="J20" si="33">ROUND((J12+J13+J15+J16+J17+J18+J14)*0.01,2)</f>
        <v>482.29</v>
      </c>
      <c r="K20" s="14">
        <f t="shared" ref="K20:M20" si="34">ROUND((K12+K13+K15+K16+K17+K18+K14)*0.01,2)</f>
        <v>525.66999999999996</v>
      </c>
      <c r="L20" s="14">
        <f t="shared" si="34"/>
        <v>482.29</v>
      </c>
      <c r="M20" s="14">
        <f t="shared" si="34"/>
        <v>525.66999999999996</v>
      </c>
      <c r="N20" s="8">
        <f t="shared" si="4"/>
        <v>964.58</v>
      </c>
      <c r="O20" s="8">
        <f t="shared" si="5"/>
        <v>1051.3399999999999</v>
      </c>
    </row>
    <row r="21" spans="1:15" ht="31.5" customHeight="1" x14ac:dyDescent="0.25">
      <c r="A21" s="14">
        <v>12</v>
      </c>
      <c r="B21" s="15" t="s">
        <v>18</v>
      </c>
      <c r="C21" s="14" t="s">
        <v>9</v>
      </c>
      <c r="D21" s="7">
        <f>ROUND((D12+D13+D15+D16+D17+D19+D20+D14+D18)*0.302,2)</f>
        <v>12048.81</v>
      </c>
      <c r="E21" s="7">
        <f t="shared" ref="E21:G21" si="35">ROUND((E12+E13+E15+E16+E17+E19+E20+E14+E18)*0.302,2)</f>
        <v>13132.57</v>
      </c>
      <c r="F21" s="7">
        <f t="shared" si="35"/>
        <v>12048.81</v>
      </c>
      <c r="G21" s="7">
        <f t="shared" si="35"/>
        <v>13132.57</v>
      </c>
      <c r="H21" s="8">
        <f t="shared" si="1"/>
        <v>24097.62</v>
      </c>
      <c r="I21" s="8">
        <f t="shared" si="2"/>
        <v>26265.14</v>
      </c>
      <c r="J21" s="7">
        <f>ROUND((J12+J13+J15+J16+J17+J19+J20+J14+J18)*0.302,2)</f>
        <v>15439.17</v>
      </c>
      <c r="K21" s="7">
        <f t="shared" ref="K21:M21" si="36">ROUND((K12+K13+K15+K16+K17+K19+K20+K14+K18)*0.302,2)</f>
        <v>16827.88</v>
      </c>
      <c r="L21" s="7">
        <f t="shared" si="36"/>
        <v>15439.17</v>
      </c>
      <c r="M21" s="7">
        <f t="shared" si="36"/>
        <v>16827.88</v>
      </c>
      <c r="N21" s="8">
        <f t="shared" si="4"/>
        <v>30878.34</v>
      </c>
      <c r="O21" s="8">
        <f t="shared" si="5"/>
        <v>33655.760000000002</v>
      </c>
    </row>
    <row r="22" spans="1:15" ht="30" x14ac:dyDescent="0.25">
      <c r="A22" s="14"/>
      <c r="B22" s="15" t="s">
        <v>15</v>
      </c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14"/>
      <c r="B23" s="17" t="s">
        <v>16</v>
      </c>
      <c r="C23" s="14" t="s">
        <v>9</v>
      </c>
      <c r="D23" s="8">
        <f>D12+D13+D15+D16+D17+D19+D20+D21+D14+D18</f>
        <v>51945.539999999994</v>
      </c>
      <c r="E23" s="8">
        <f t="shared" ref="E23:G23" si="37">E12+E13+E15+E16+E17+E19+E20+E21+E14+E18</f>
        <v>56617.909999999989</v>
      </c>
      <c r="F23" s="8">
        <f t="shared" si="37"/>
        <v>51945.539999999994</v>
      </c>
      <c r="G23" s="8">
        <f t="shared" si="37"/>
        <v>56617.909999999989</v>
      </c>
      <c r="H23" s="8">
        <f t="shared" si="1"/>
        <v>103891.07999999999</v>
      </c>
      <c r="I23" s="8">
        <f t="shared" si="2"/>
        <v>113235.81999999998</v>
      </c>
      <c r="J23" s="8">
        <f>J12+J13+J15+J16+J17+J19+J20+J21+J14+J18</f>
        <v>66562.259999999995</v>
      </c>
      <c r="K23" s="8">
        <f t="shared" ref="K23:M23" si="38">K12+K13+K15+K16+K17+K19+K20+K21+K14+K18</f>
        <v>72549.340000000011</v>
      </c>
      <c r="L23" s="8">
        <f t="shared" si="38"/>
        <v>66562.259999999995</v>
      </c>
      <c r="M23" s="8">
        <f t="shared" si="38"/>
        <v>72549.340000000011</v>
      </c>
      <c r="N23" s="8">
        <f t="shared" si="4"/>
        <v>133124.51999999999</v>
      </c>
      <c r="O23" s="8">
        <f t="shared" si="5"/>
        <v>145098.68000000002</v>
      </c>
    </row>
    <row r="24" spans="1:15" x14ac:dyDescent="0.25">
      <c r="A24" s="16"/>
      <c r="B24" s="17" t="s">
        <v>17</v>
      </c>
      <c r="C24" s="14" t="s">
        <v>9</v>
      </c>
      <c r="D24" s="8">
        <f t="shared" ref="D24:G24" si="39">ROUND(D23*12,2)</f>
        <v>623346.48</v>
      </c>
      <c r="E24" s="8">
        <f t="shared" si="39"/>
        <v>679414.92</v>
      </c>
      <c r="F24" s="8">
        <f t="shared" si="39"/>
        <v>623346.48</v>
      </c>
      <c r="G24" s="8">
        <f t="shared" si="39"/>
        <v>679414.92</v>
      </c>
      <c r="H24" s="8">
        <f t="shared" si="1"/>
        <v>1246692.96</v>
      </c>
      <c r="I24" s="8">
        <f t="shared" si="2"/>
        <v>1358829.84</v>
      </c>
      <c r="J24" s="8">
        <f t="shared" ref="J24:M24" si="40">ROUND(J23*12,2)</f>
        <v>798747.12</v>
      </c>
      <c r="K24" s="8">
        <f t="shared" si="40"/>
        <v>870592.08</v>
      </c>
      <c r="L24" s="8">
        <f t="shared" si="40"/>
        <v>798747.12</v>
      </c>
      <c r="M24" s="8">
        <f t="shared" si="40"/>
        <v>870592.08</v>
      </c>
      <c r="N24" s="8">
        <f t="shared" si="4"/>
        <v>1597494.24</v>
      </c>
      <c r="O24" s="8">
        <f t="shared" si="5"/>
        <v>1741184.16</v>
      </c>
    </row>
    <row r="25" spans="1:15" ht="19.5" customHeight="1" x14ac:dyDescent="0.25">
      <c r="A25" s="16"/>
      <c r="B25" s="29" t="s">
        <v>19</v>
      </c>
      <c r="C25" s="30"/>
      <c r="D25" s="16"/>
      <c r="E25" s="16"/>
      <c r="F25" s="16"/>
      <c r="G25" s="16"/>
      <c r="H25" s="18"/>
      <c r="I25" s="18"/>
      <c r="J25" s="16"/>
      <c r="K25" s="16"/>
      <c r="L25" s="16"/>
      <c r="M25" s="16"/>
      <c r="N25" s="18"/>
      <c r="O25" s="18"/>
    </row>
    <row r="26" spans="1:15" x14ac:dyDescent="0.25">
      <c r="A26" s="16"/>
      <c r="B26" s="15" t="s">
        <v>46</v>
      </c>
      <c r="C26" s="14" t="s">
        <v>9</v>
      </c>
      <c r="D26" s="8">
        <f>ROUND(D24*0.023,2)</f>
        <v>14336.97</v>
      </c>
      <c r="E26" s="8">
        <f t="shared" ref="E26:G26" si="41">ROUND(E24*0.023,2)</f>
        <v>15626.54</v>
      </c>
      <c r="F26" s="8">
        <f t="shared" si="41"/>
        <v>14336.97</v>
      </c>
      <c r="G26" s="8">
        <f t="shared" si="41"/>
        <v>15626.54</v>
      </c>
      <c r="H26" s="8">
        <f t="shared" ref="H26" si="42">D26+F26</f>
        <v>28673.94</v>
      </c>
      <c r="I26" s="8">
        <f t="shared" ref="I26" si="43">E26+G26</f>
        <v>31253.08</v>
      </c>
      <c r="J26" s="8">
        <f>ROUND(J24*0.023,2)</f>
        <v>18371.18</v>
      </c>
      <c r="K26" s="8">
        <f t="shared" ref="K26:M26" si="44">ROUND(K24*0.023,2)</f>
        <v>20023.62</v>
      </c>
      <c r="L26" s="8">
        <f t="shared" si="44"/>
        <v>18371.18</v>
      </c>
      <c r="M26" s="8">
        <f t="shared" si="44"/>
        <v>20023.62</v>
      </c>
      <c r="N26" s="8">
        <f t="shared" ref="N26" si="45">J26+L26</f>
        <v>36742.36</v>
      </c>
      <c r="O26" s="8">
        <f t="shared" ref="O26" si="46">K26+M26</f>
        <v>40047.24</v>
      </c>
    </row>
    <row r="27" spans="1:15" ht="66" customHeight="1" x14ac:dyDescent="0.25">
      <c r="A27" s="16"/>
      <c r="B27" s="22" t="s">
        <v>21</v>
      </c>
      <c r="C27" s="23"/>
      <c r="D27" s="8"/>
      <c r="E27" s="8"/>
      <c r="F27" s="8"/>
      <c r="G27" s="8"/>
      <c r="H27" s="8"/>
      <c r="I27" s="8"/>
      <c r="J27" s="16"/>
      <c r="K27" s="16"/>
      <c r="L27" s="16"/>
      <c r="M27" s="16"/>
      <c r="N27" s="18"/>
      <c r="O27" s="18"/>
    </row>
    <row r="28" spans="1:15" ht="45" customHeight="1" x14ac:dyDescent="0.25">
      <c r="A28" s="16"/>
      <c r="B28" s="15" t="s">
        <v>45</v>
      </c>
      <c r="C28" s="14" t="s">
        <v>9</v>
      </c>
      <c r="D28" s="8">
        <f>ROUND(0.016*D24,2)</f>
        <v>9973.5400000000009</v>
      </c>
      <c r="E28" s="8">
        <f t="shared" ref="E28:G28" si="47">ROUND(0.016*E24,2)</f>
        <v>10870.64</v>
      </c>
      <c r="F28" s="8">
        <f t="shared" si="47"/>
        <v>9973.5400000000009</v>
      </c>
      <c r="G28" s="8">
        <f t="shared" si="47"/>
        <v>10870.64</v>
      </c>
      <c r="H28" s="8">
        <f t="shared" ref="H28" si="48">D28+F28</f>
        <v>19947.080000000002</v>
      </c>
      <c r="I28" s="8">
        <f t="shared" ref="I28" si="49">E28+G28</f>
        <v>21741.279999999999</v>
      </c>
      <c r="J28" s="8">
        <f>ROUND(0.016*J24,2)</f>
        <v>12779.95</v>
      </c>
      <c r="K28" s="8">
        <f t="shared" ref="K28:M28" si="50">ROUND(0.016*K24,2)</f>
        <v>13929.47</v>
      </c>
      <c r="L28" s="8">
        <f t="shared" si="50"/>
        <v>12779.95</v>
      </c>
      <c r="M28" s="8">
        <f t="shared" si="50"/>
        <v>13929.47</v>
      </c>
      <c r="N28" s="8">
        <f t="shared" ref="N28" si="51">J28+L28</f>
        <v>25559.9</v>
      </c>
      <c r="O28" s="8">
        <f t="shared" ref="O28" si="52">K28+M28</f>
        <v>27858.94</v>
      </c>
    </row>
    <row r="29" spans="1:15" ht="66.75" customHeight="1" x14ac:dyDescent="0.25">
      <c r="A29" s="16"/>
      <c r="B29" s="22" t="s">
        <v>20</v>
      </c>
      <c r="C29" s="23"/>
      <c r="D29" s="16"/>
      <c r="E29" s="16"/>
      <c r="F29" s="16"/>
      <c r="G29" s="16"/>
      <c r="H29" s="18"/>
      <c r="I29" s="18"/>
      <c r="J29" s="16"/>
      <c r="K29" s="16"/>
      <c r="L29" s="16"/>
      <c r="M29" s="16"/>
      <c r="N29" s="18"/>
      <c r="O29" s="18"/>
    </row>
    <row r="30" spans="1:15" ht="45" x14ac:dyDescent="0.25">
      <c r="A30" s="16"/>
      <c r="B30" s="15" t="s">
        <v>44</v>
      </c>
      <c r="C30" s="14" t="s">
        <v>9</v>
      </c>
      <c r="D30" s="8">
        <f>ROUND(0.008*D24,2)</f>
        <v>4986.7700000000004</v>
      </c>
      <c r="E30" s="8">
        <f t="shared" ref="E30:G30" si="53">ROUND(0.008*E24,2)</f>
        <v>5435.32</v>
      </c>
      <c r="F30" s="8">
        <f t="shared" si="53"/>
        <v>4986.7700000000004</v>
      </c>
      <c r="G30" s="8">
        <f t="shared" si="53"/>
        <v>5435.32</v>
      </c>
      <c r="H30" s="8">
        <f t="shared" ref="H30" si="54">D30+F30</f>
        <v>9973.5400000000009</v>
      </c>
      <c r="I30" s="8">
        <f t="shared" ref="I30" si="55">E30+G30</f>
        <v>10870.64</v>
      </c>
      <c r="J30" s="8">
        <f>ROUND(0.008*J24,2)</f>
        <v>6389.98</v>
      </c>
      <c r="K30" s="8">
        <f t="shared" ref="K30:M30" si="56">ROUND(0.008*K24,2)</f>
        <v>6964.74</v>
      </c>
      <c r="L30" s="8">
        <f t="shared" si="56"/>
        <v>6389.98</v>
      </c>
      <c r="M30" s="8">
        <f t="shared" si="56"/>
        <v>6964.74</v>
      </c>
      <c r="N30" s="8">
        <f t="shared" ref="N30" si="57">J30+L30</f>
        <v>12779.96</v>
      </c>
      <c r="O30" s="8">
        <f t="shared" ref="O30" si="58">K30+M30</f>
        <v>13929.48</v>
      </c>
    </row>
    <row r="31" spans="1:15" ht="68.25" customHeight="1" x14ac:dyDescent="0.25">
      <c r="A31" s="16"/>
      <c r="B31" s="22" t="s">
        <v>22</v>
      </c>
      <c r="C31" s="23"/>
      <c r="D31" s="16"/>
      <c r="E31" s="16"/>
      <c r="F31" s="16"/>
      <c r="G31" s="16"/>
      <c r="H31" s="18"/>
      <c r="I31" s="18"/>
      <c r="J31" s="16"/>
      <c r="K31" s="16"/>
      <c r="L31" s="16"/>
      <c r="M31" s="16"/>
      <c r="N31" s="18"/>
      <c r="O31" s="18"/>
    </row>
    <row r="32" spans="1:15" x14ac:dyDescent="0.25">
      <c r="A32" s="16"/>
      <c r="B32" s="16"/>
      <c r="C32" s="14" t="s">
        <v>9</v>
      </c>
      <c r="D32" s="8">
        <f t="shared" ref="D32:G32" si="59">D24+D26+D28+D30</f>
        <v>652643.76</v>
      </c>
      <c r="E32" s="8">
        <f t="shared" si="59"/>
        <v>711347.42</v>
      </c>
      <c r="F32" s="8">
        <f t="shared" si="59"/>
        <v>652643.76</v>
      </c>
      <c r="G32" s="8">
        <f t="shared" si="59"/>
        <v>711347.42</v>
      </c>
      <c r="H32" s="8">
        <f t="shared" ref="H32" si="60">D32+F32</f>
        <v>1305287.52</v>
      </c>
      <c r="I32" s="8">
        <f t="shared" ref="I32" si="61">E32+G32</f>
        <v>1422694.84</v>
      </c>
      <c r="J32" s="8">
        <f t="shared" ref="J32:M32" si="62">J24+J26+J28+J30</f>
        <v>836288.23</v>
      </c>
      <c r="K32" s="8">
        <f t="shared" si="62"/>
        <v>911509.90999999992</v>
      </c>
      <c r="L32" s="8">
        <f t="shared" si="62"/>
        <v>836288.23</v>
      </c>
      <c r="M32" s="8">
        <f t="shared" si="62"/>
        <v>911509.90999999992</v>
      </c>
      <c r="N32" s="8">
        <f t="shared" ref="N32" si="63">J32+L32</f>
        <v>1672576.46</v>
      </c>
      <c r="O32" s="8">
        <f t="shared" ref="O32" si="64">K32+M32</f>
        <v>1823019.8199999998</v>
      </c>
    </row>
    <row r="33" spans="1:15" ht="36.75" customHeight="1" x14ac:dyDescent="0.25">
      <c r="A33" s="16"/>
      <c r="B33" s="22" t="s">
        <v>35</v>
      </c>
      <c r="C33" s="23"/>
      <c r="D33" s="5">
        <v>25</v>
      </c>
      <c r="E33" s="5">
        <v>25</v>
      </c>
      <c r="F33" s="5">
        <v>25</v>
      </c>
      <c r="G33" s="5">
        <v>25</v>
      </c>
      <c r="H33" s="5">
        <v>25</v>
      </c>
      <c r="I33" s="5">
        <v>25</v>
      </c>
      <c r="J33" s="5">
        <v>25</v>
      </c>
      <c r="K33" s="5">
        <v>25</v>
      </c>
      <c r="L33" s="5">
        <v>25</v>
      </c>
      <c r="M33" s="5">
        <v>25</v>
      </c>
      <c r="N33" s="5">
        <v>25</v>
      </c>
      <c r="O33" s="5">
        <v>25</v>
      </c>
    </row>
    <row r="34" spans="1:15" ht="30.75" customHeight="1" x14ac:dyDescent="0.25">
      <c r="A34" s="16"/>
      <c r="B34" s="22" t="s">
        <v>36</v>
      </c>
      <c r="C34" s="23"/>
      <c r="D34" s="5">
        <f>ROUND(D32/25,0)</f>
        <v>26106</v>
      </c>
      <c r="E34" s="5">
        <f t="shared" ref="E34:G34" si="65">ROUND(E32/25,0)</f>
        <v>28454</v>
      </c>
      <c r="F34" s="5">
        <f t="shared" si="65"/>
        <v>26106</v>
      </c>
      <c r="G34" s="5">
        <f t="shared" si="65"/>
        <v>28454</v>
      </c>
      <c r="H34" s="5">
        <f>ROUND((D34+F34)/2,0)</f>
        <v>26106</v>
      </c>
      <c r="I34" s="5">
        <f>ROUND((E34+G34)/2,0)</f>
        <v>28454</v>
      </c>
      <c r="J34" s="5">
        <f>ROUND(J32/25,0)</f>
        <v>33452</v>
      </c>
      <c r="K34" s="5">
        <f t="shared" ref="K34:M34" si="66">ROUND(K32/25,0)</f>
        <v>36460</v>
      </c>
      <c r="L34" s="5">
        <f t="shared" si="66"/>
        <v>33452</v>
      </c>
      <c r="M34" s="5">
        <f t="shared" si="66"/>
        <v>36460</v>
      </c>
      <c r="N34" s="5">
        <f>ROUND((J34+L34)/2,0)</f>
        <v>33452</v>
      </c>
      <c r="O34" s="5">
        <f>ROUND((K34+M34)/2,0)</f>
        <v>36460</v>
      </c>
    </row>
    <row r="35" spans="1:15" ht="43.5" customHeight="1" x14ac:dyDescent="0.25">
      <c r="A35" s="16"/>
      <c r="B35" s="22" t="s">
        <v>37</v>
      </c>
      <c r="C35" s="23"/>
      <c r="D35" s="8"/>
      <c r="E35" s="8"/>
      <c r="F35" s="8"/>
      <c r="G35" s="8"/>
      <c r="H35" s="5">
        <v>26106</v>
      </c>
      <c r="I35" s="5">
        <v>26106</v>
      </c>
      <c r="J35" s="8"/>
      <c r="K35" s="8"/>
      <c r="L35" s="8"/>
      <c r="M35" s="8"/>
      <c r="N35" s="5">
        <v>26106</v>
      </c>
      <c r="O35" s="5">
        <v>26106</v>
      </c>
    </row>
    <row r="36" spans="1:15" ht="115.5" customHeight="1" x14ac:dyDescent="0.25">
      <c r="A36" s="16"/>
      <c r="B36" s="20" t="s">
        <v>38</v>
      </c>
      <c r="C36" s="21"/>
      <c r="D36" s="8"/>
      <c r="E36" s="8"/>
      <c r="F36" s="8"/>
      <c r="G36" s="8"/>
      <c r="H36" s="19">
        <f>ROUND(H34/H35,3)</f>
        <v>1</v>
      </c>
      <c r="I36" s="19">
        <f>ROUND(I34/I35,3)</f>
        <v>1.0900000000000001</v>
      </c>
      <c r="J36" s="8"/>
      <c r="K36" s="8"/>
      <c r="L36" s="8"/>
      <c r="M36" s="8"/>
      <c r="N36" s="19">
        <f>ROUND(N34/N35,3)</f>
        <v>1.2809999999999999</v>
      </c>
      <c r="O36" s="19">
        <f>ROUND(O34/O35,3)</f>
        <v>1.397</v>
      </c>
    </row>
    <row r="37" spans="1:15" ht="70.5" customHeight="1" x14ac:dyDescent="0.25">
      <c r="A37" s="16"/>
      <c r="B37" s="22" t="s">
        <v>39</v>
      </c>
      <c r="C37" s="23"/>
      <c r="D37" s="24" t="s">
        <v>47</v>
      </c>
      <c r="E37" s="25"/>
      <c r="F37" s="25"/>
      <c r="G37" s="26"/>
      <c r="H37" s="5">
        <v>7051</v>
      </c>
      <c r="I37" s="5">
        <v>7051</v>
      </c>
      <c r="J37" s="24" t="s">
        <v>47</v>
      </c>
      <c r="K37" s="25"/>
      <c r="L37" s="25"/>
      <c r="M37" s="26"/>
      <c r="N37" s="5">
        <v>7051</v>
      </c>
      <c r="O37" s="5">
        <v>7051</v>
      </c>
    </row>
    <row r="38" spans="1:15" ht="61.5" customHeight="1" x14ac:dyDescent="0.25">
      <c r="A38" s="16"/>
      <c r="B38" s="22" t="s">
        <v>40</v>
      </c>
      <c r="C38" s="23"/>
      <c r="D38" s="16"/>
      <c r="E38" s="16"/>
      <c r="F38" s="16"/>
      <c r="G38" s="16"/>
      <c r="H38" s="5">
        <f>H35+H37</f>
        <v>33157</v>
      </c>
      <c r="I38" s="5">
        <f>I35+I37</f>
        <v>33157</v>
      </c>
      <c r="J38" s="16"/>
      <c r="K38" s="16"/>
      <c r="L38" s="16"/>
      <c r="M38" s="16"/>
      <c r="N38" s="5">
        <f>N35+N37</f>
        <v>33157</v>
      </c>
      <c r="O38" s="5">
        <f>O35+O37</f>
        <v>33157</v>
      </c>
    </row>
  </sheetData>
  <mergeCells count="27">
    <mergeCell ref="N7:O7"/>
    <mergeCell ref="D5:O5"/>
    <mergeCell ref="H7:I7"/>
    <mergeCell ref="D7:E7"/>
    <mergeCell ref="F7:G7"/>
    <mergeCell ref="D6:I6"/>
    <mergeCell ref="K1:O1"/>
    <mergeCell ref="A2:O2"/>
    <mergeCell ref="B33:C33"/>
    <mergeCell ref="B34:C34"/>
    <mergeCell ref="B35:C35"/>
    <mergeCell ref="B27:C27"/>
    <mergeCell ref="B31:C31"/>
    <mergeCell ref="B29:C29"/>
    <mergeCell ref="B25:C25"/>
    <mergeCell ref="A5:A8"/>
    <mergeCell ref="B9:C9"/>
    <mergeCell ref="C5:C8"/>
    <mergeCell ref="B5:B8"/>
    <mergeCell ref="J6:O6"/>
    <mergeCell ref="J7:K7"/>
    <mergeCell ref="L7:M7"/>
    <mergeCell ref="B36:C36"/>
    <mergeCell ref="B37:C37"/>
    <mergeCell ref="B38:C38"/>
    <mergeCell ref="D37:G37"/>
    <mergeCell ref="J37:M37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60" zoomScaleNormal="68" workbookViewId="0">
      <pane xSplit="3" ySplit="8" topLeftCell="D25" activePane="bottomRight" state="frozen"/>
      <selection pane="topRight" activeCell="D1" sqref="D1"/>
      <selection pane="bottomLeft" activeCell="A5" sqref="A5"/>
      <selection pane="bottomRight" sqref="A1:XFD4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ht="18.75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27" t="s">
        <v>48</v>
      </c>
      <c r="L1" s="27"/>
      <c r="M1" s="27"/>
      <c r="N1" s="27"/>
      <c r="O1" s="27"/>
    </row>
    <row r="2" spans="1:15" ht="18.75" x14ac:dyDescent="0.3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ht="15" customHeight="1" x14ac:dyDescent="0.25">
      <c r="A5" s="31" t="s">
        <v>1</v>
      </c>
      <c r="B5" s="36" t="s">
        <v>2</v>
      </c>
      <c r="C5" s="36" t="s">
        <v>3</v>
      </c>
      <c r="D5" s="40" t="s">
        <v>11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customHeight="1" x14ac:dyDescent="0.25">
      <c r="A6" s="32"/>
      <c r="B6" s="36"/>
      <c r="C6" s="36"/>
      <c r="D6" s="37" t="s">
        <v>27</v>
      </c>
      <c r="E6" s="38"/>
      <c r="F6" s="38"/>
      <c r="G6" s="38"/>
      <c r="H6" s="38"/>
      <c r="I6" s="39"/>
      <c r="J6" s="37" t="s">
        <v>28</v>
      </c>
      <c r="K6" s="38"/>
      <c r="L6" s="38"/>
      <c r="M6" s="38"/>
      <c r="N6" s="38"/>
      <c r="O6" s="39"/>
    </row>
    <row r="7" spans="1:15" ht="15" customHeight="1" x14ac:dyDescent="0.25">
      <c r="A7" s="32"/>
      <c r="B7" s="36"/>
      <c r="C7" s="36"/>
      <c r="D7" s="37" t="s">
        <v>25</v>
      </c>
      <c r="E7" s="39"/>
      <c r="F7" s="37" t="s">
        <v>26</v>
      </c>
      <c r="G7" s="39"/>
      <c r="H7" s="37" t="s">
        <v>0</v>
      </c>
      <c r="I7" s="39"/>
      <c r="J7" s="37" t="s">
        <v>25</v>
      </c>
      <c r="K7" s="39"/>
      <c r="L7" s="37" t="s">
        <v>26</v>
      </c>
      <c r="M7" s="39"/>
      <c r="N7" s="37" t="s">
        <v>0</v>
      </c>
      <c r="O7" s="39"/>
    </row>
    <row r="8" spans="1:15" ht="45" x14ac:dyDescent="0.25">
      <c r="A8" s="33"/>
      <c r="B8" s="36"/>
      <c r="C8" s="36"/>
      <c r="D8" s="10" t="s">
        <v>6</v>
      </c>
      <c r="E8" s="10" t="s">
        <v>7</v>
      </c>
      <c r="F8" s="10" t="s">
        <v>6</v>
      </c>
      <c r="G8" s="10" t="s">
        <v>7</v>
      </c>
      <c r="H8" s="10" t="s">
        <v>6</v>
      </c>
      <c r="I8" s="10" t="s">
        <v>7</v>
      </c>
      <c r="J8" s="10" t="s">
        <v>6</v>
      </c>
      <c r="K8" s="10" t="s">
        <v>7</v>
      </c>
      <c r="L8" s="10" t="s">
        <v>6</v>
      </c>
      <c r="M8" s="10" t="s">
        <v>7</v>
      </c>
      <c r="N8" s="10" t="s">
        <v>6</v>
      </c>
      <c r="O8" s="10" t="s">
        <v>7</v>
      </c>
    </row>
    <row r="9" spans="1:15" ht="30" customHeight="1" x14ac:dyDescent="0.25">
      <c r="A9" s="1"/>
      <c r="B9" s="34" t="s">
        <v>10</v>
      </c>
      <c r="C9" s="35"/>
      <c r="D9" s="11"/>
      <c r="E9" s="11"/>
      <c r="F9" s="11"/>
      <c r="G9" s="11"/>
      <c r="H9" s="11"/>
      <c r="I9" s="12"/>
      <c r="O9" s="13"/>
    </row>
    <row r="10" spans="1:15" ht="30" customHeight="1" x14ac:dyDescent="0.25">
      <c r="A10" s="1">
        <v>1</v>
      </c>
      <c r="B10" s="2" t="s">
        <v>23</v>
      </c>
      <c r="C10" s="3" t="s">
        <v>24</v>
      </c>
      <c r="D10" s="4">
        <v>34</v>
      </c>
      <c r="E10" s="4">
        <v>37</v>
      </c>
      <c r="F10" s="4">
        <v>34</v>
      </c>
      <c r="G10" s="4">
        <v>37</v>
      </c>
      <c r="H10" s="5">
        <f>D10+F10</f>
        <v>68</v>
      </c>
      <c r="I10" s="5">
        <f>E10+G10</f>
        <v>74</v>
      </c>
      <c r="J10" s="4">
        <v>34</v>
      </c>
      <c r="K10" s="4">
        <v>37</v>
      </c>
      <c r="L10" s="4">
        <v>34</v>
      </c>
      <c r="M10" s="4">
        <v>37</v>
      </c>
      <c r="N10" s="5">
        <f>J10+L10</f>
        <v>68</v>
      </c>
      <c r="O10" s="5">
        <f>K10+M10</f>
        <v>74</v>
      </c>
    </row>
    <row r="11" spans="1:15" ht="43.5" customHeight="1" x14ac:dyDescent="0.25">
      <c r="A11" s="14">
        <v>2</v>
      </c>
      <c r="B11" s="15" t="s">
        <v>5</v>
      </c>
      <c r="C11" s="14" t="s">
        <v>4</v>
      </c>
      <c r="D11" s="14">
        <f>ROUND(D10/18,2)</f>
        <v>1.89</v>
      </c>
      <c r="E11" s="14">
        <f t="shared" ref="E11:G11" si="0">ROUND(E10/18,2)</f>
        <v>2.06</v>
      </c>
      <c r="F11" s="14">
        <f t="shared" si="0"/>
        <v>1.89</v>
      </c>
      <c r="G11" s="14">
        <f t="shared" si="0"/>
        <v>2.06</v>
      </c>
      <c r="H11" s="8">
        <f t="shared" ref="H11:I25" si="1">D11+F11</f>
        <v>3.78</v>
      </c>
      <c r="I11" s="8">
        <f t="shared" si="1"/>
        <v>4.12</v>
      </c>
      <c r="J11" s="14">
        <f t="shared" ref="J11" si="2">ROUND(J10/18,2)</f>
        <v>1.89</v>
      </c>
      <c r="K11" s="14">
        <f t="shared" ref="K11" si="3">ROUND(K10/18,2)</f>
        <v>2.06</v>
      </c>
      <c r="L11" s="14">
        <f t="shared" ref="L11" si="4">ROUND(L10/18,2)</f>
        <v>1.89</v>
      </c>
      <c r="M11" s="14">
        <f t="shared" ref="M11" si="5">ROUND(M10/18,2)</f>
        <v>2.06</v>
      </c>
      <c r="N11" s="8">
        <f t="shared" ref="N11:O25" si="6">J11+L11</f>
        <v>3.78</v>
      </c>
      <c r="O11" s="8">
        <f t="shared" si="6"/>
        <v>4.12</v>
      </c>
    </row>
    <row r="12" spans="1:15" ht="45" x14ac:dyDescent="0.25">
      <c r="A12" s="1">
        <v>3</v>
      </c>
      <c r="B12" s="15" t="s">
        <v>8</v>
      </c>
      <c r="C12" s="14" t="s">
        <v>9</v>
      </c>
      <c r="D12" s="8">
        <f>ROUND(8621*D11,2)</f>
        <v>16293.69</v>
      </c>
      <c r="E12" s="8">
        <f t="shared" ref="E12:G12" si="7">ROUND(8621*E11,2)</f>
        <v>17759.259999999998</v>
      </c>
      <c r="F12" s="8">
        <f t="shared" si="7"/>
        <v>16293.69</v>
      </c>
      <c r="G12" s="8">
        <f t="shared" si="7"/>
        <v>17759.259999999998</v>
      </c>
      <c r="H12" s="8">
        <f t="shared" si="1"/>
        <v>32587.38</v>
      </c>
      <c r="I12" s="8">
        <f t="shared" si="1"/>
        <v>35518.519999999997</v>
      </c>
      <c r="J12" s="8">
        <f>ROUND(8621*J11,2)</f>
        <v>16293.69</v>
      </c>
      <c r="K12" s="8">
        <f t="shared" ref="K12:M12" si="8">ROUND(8621*K11,2)</f>
        <v>17759.259999999998</v>
      </c>
      <c r="L12" s="8">
        <f t="shared" si="8"/>
        <v>16293.69</v>
      </c>
      <c r="M12" s="8">
        <f t="shared" si="8"/>
        <v>17759.259999999998</v>
      </c>
      <c r="N12" s="8">
        <f t="shared" si="6"/>
        <v>32587.38</v>
      </c>
      <c r="O12" s="8">
        <f t="shared" si="6"/>
        <v>35518.519999999997</v>
      </c>
    </row>
    <row r="13" spans="1:15" ht="60" x14ac:dyDescent="0.25">
      <c r="A13" s="14">
        <v>4</v>
      </c>
      <c r="B13" s="15" t="s">
        <v>41</v>
      </c>
      <c r="C13" s="14" t="s">
        <v>9</v>
      </c>
      <c r="D13" s="8">
        <f t="shared" ref="D13:G13" si="9">ROUND(D12*0.3,2)</f>
        <v>4888.1099999999997</v>
      </c>
      <c r="E13" s="8">
        <f t="shared" si="9"/>
        <v>5327.78</v>
      </c>
      <c r="F13" s="8">
        <f t="shared" si="9"/>
        <v>4888.1099999999997</v>
      </c>
      <c r="G13" s="8">
        <f t="shared" si="9"/>
        <v>5327.78</v>
      </c>
      <c r="H13" s="8">
        <f t="shared" si="1"/>
        <v>9776.2199999999993</v>
      </c>
      <c r="I13" s="8">
        <f t="shared" si="1"/>
        <v>10655.56</v>
      </c>
      <c r="J13" s="8">
        <f t="shared" ref="J13:M13" si="10">ROUND(J12*0.3,2)</f>
        <v>4888.1099999999997</v>
      </c>
      <c r="K13" s="8">
        <f t="shared" si="10"/>
        <v>5327.78</v>
      </c>
      <c r="L13" s="8">
        <f t="shared" si="10"/>
        <v>4888.1099999999997</v>
      </c>
      <c r="M13" s="8">
        <f t="shared" si="10"/>
        <v>5327.78</v>
      </c>
      <c r="N13" s="8">
        <f t="shared" si="6"/>
        <v>9776.2199999999993</v>
      </c>
      <c r="O13" s="8">
        <f t="shared" si="6"/>
        <v>10655.56</v>
      </c>
    </row>
    <row r="14" spans="1:15" ht="62.25" customHeight="1" x14ac:dyDescent="0.25">
      <c r="A14" s="1">
        <v>5</v>
      </c>
      <c r="B14" s="15" t="s">
        <v>29</v>
      </c>
      <c r="C14" s="14" t="s">
        <v>9</v>
      </c>
      <c r="D14" s="8">
        <f>ROUND((D12+D13)*0.2,2)</f>
        <v>4236.3599999999997</v>
      </c>
      <c r="E14" s="8">
        <f t="shared" ref="E14:G14" si="11">ROUND((E12+E13)*0.2,2)</f>
        <v>4617.41</v>
      </c>
      <c r="F14" s="8">
        <f t="shared" si="11"/>
        <v>4236.3599999999997</v>
      </c>
      <c r="G14" s="8">
        <f t="shared" si="11"/>
        <v>4617.41</v>
      </c>
      <c r="H14" s="8">
        <f t="shared" ref="H14" si="12">D14+F14</f>
        <v>8472.7199999999993</v>
      </c>
      <c r="I14" s="8">
        <f t="shared" ref="I14" si="13">E14+G14</f>
        <v>9234.82</v>
      </c>
      <c r="J14" s="8">
        <f t="shared" ref="J14" si="14">ROUND((J12+J13)*0.2,2)</f>
        <v>4236.3599999999997</v>
      </c>
      <c r="K14" s="8">
        <f t="shared" ref="K14" si="15">ROUND((K12+K13)*0.2,2)</f>
        <v>4617.41</v>
      </c>
      <c r="L14" s="8">
        <f t="shared" ref="L14" si="16">ROUND((L12+L13)*0.2,2)</f>
        <v>4236.3599999999997</v>
      </c>
      <c r="M14" s="8">
        <f t="shared" ref="M14" si="17">ROUND((M12+M13)*0.2,2)</f>
        <v>4617.41</v>
      </c>
      <c r="N14" s="8">
        <f t="shared" ref="N14" si="18">J14+L14</f>
        <v>8472.7199999999993</v>
      </c>
      <c r="O14" s="8">
        <f t="shared" ref="O14" si="19">K14+M14</f>
        <v>9234.82</v>
      </c>
    </row>
    <row r="15" spans="1:15" ht="75" x14ac:dyDescent="0.25">
      <c r="A15" s="14">
        <v>6</v>
      </c>
      <c r="B15" s="15" t="s">
        <v>42</v>
      </c>
      <c r="C15" s="14" t="s">
        <v>9</v>
      </c>
      <c r="D15" s="8">
        <f t="shared" ref="D15:G15" si="20">ROUND((D12+D13)*0.3,2)</f>
        <v>6354.54</v>
      </c>
      <c r="E15" s="8">
        <f t="shared" si="20"/>
        <v>6926.11</v>
      </c>
      <c r="F15" s="8">
        <f t="shared" si="20"/>
        <v>6354.54</v>
      </c>
      <c r="G15" s="8">
        <f t="shared" si="20"/>
        <v>6926.11</v>
      </c>
      <c r="H15" s="8">
        <f t="shared" si="1"/>
        <v>12709.08</v>
      </c>
      <c r="I15" s="8">
        <f t="shared" si="1"/>
        <v>13852.22</v>
      </c>
      <c r="J15" s="8">
        <f t="shared" ref="J15:M15" si="21">ROUND((J12+J13)*0.3,2)</f>
        <v>6354.54</v>
      </c>
      <c r="K15" s="8">
        <f t="shared" si="21"/>
        <v>6926.11</v>
      </c>
      <c r="L15" s="8">
        <f t="shared" si="21"/>
        <v>6354.54</v>
      </c>
      <c r="M15" s="8">
        <f t="shared" si="21"/>
        <v>6926.11</v>
      </c>
      <c r="N15" s="8">
        <f t="shared" si="6"/>
        <v>12709.08</v>
      </c>
      <c r="O15" s="8">
        <f t="shared" si="6"/>
        <v>13852.22</v>
      </c>
    </row>
    <row r="16" spans="1:15" ht="60" x14ac:dyDescent="0.25">
      <c r="A16" s="1">
        <v>7</v>
      </c>
      <c r="B16" s="15" t="s">
        <v>43</v>
      </c>
      <c r="C16" s="14" t="s">
        <v>9</v>
      </c>
      <c r="D16" s="8">
        <f>ROUND(D12*0.25,2)</f>
        <v>4073.42</v>
      </c>
      <c r="E16" s="8">
        <f t="shared" ref="E16:G16" si="22">ROUND(E12*0.25,2)</f>
        <v>4439.82</v>
      </c>
      <c r="F16" s="8">
        <f t="shared" si="22"/>
        <v>4073.42</v>
      </c>
      <c r="G16" s="8">
        <f t="shared" si="22"/>
        <v>4439.82</v>
      </c>
      <c r="H16" s="8">
        <f t="shared" ref="H16" si="23">D16+F16</f>
        <v>8146.84</v>
      </c>
      <c r="I16" s="8">
        <f t="shared" ref="I16" si="24">E16+G16</f>
        <v>8879.64</v>
      </c>
      <c r="J16" s="8">
        <f t="shared" ref="J16:M16" si="25">ROUND(J12*0.25,2)</f>
        <v>4073.42</v>
      </c>
      <c r="K16" s="8">
        <f t="shared" si="25"/>
        <v>4439.82</v>
      </c>
      <c r="L16" s="8">
        <f t="shared" si="25"/>
        <v>4073.42</v>
      </c>
      <c r="M16" s="8">
        <f t="shared" si="25"/>
        <v>4439.82</v>
      </c>
      <c r="N16" s="8">
        <f t="shared" ref="N16" si="26">J16+L16</f>
        <v>8146.84</v>
      </c>
      <c r="O16" s="8">
        <f t="shared" ref="O16" si="27">K16+M16</f>
        <v>8879.64</v>
      </c>
    </row>
    <row r="17" spans="1:15" ht="45" x14ac:dyDescent="0.25">
      <c r="A17" s="14">
        <v>8</v>
      </c>
      <c r="B17" s="15" t="s">
        <v>12</v>
      </c>
      <c r="C17" s="14" t="s">
        <v>9</v>
      </c>
      <c r="D17" s="8">
        <f>ROUND((D12+D13)*0.2,2)</f>
        <v>4236.3599999999997</v>
      </c>
      <c r="E17" s="8">
        <f t="shared" ref="E17:G17" si="28">ROUND((E12+E13)*0.2,2)</f>
        <v>4617.41</v>
      </c>
      <c r="F17" s="8">
        <f t="shared" si="28"/>
        <v>4236.3599999999997</v>
      </c>
      <c r="G17" s="8">
        <f t="shared" si="28"/>
        <v>4617.41</v>
      </c>
      <c r="H17" s="8">
        <f t="shared" si="1"/>
        <v>8472.7199999999993</v>
      </c>
      <c r="I17" s="8">
        <f t="shared" si="1"/>
        <v>9234.82</v>
      </c>
      <c r="J17" s="8">
        <f>ROUND((J12+J13)*0.2,2)</f>
        <v>4236.3599999999997</v>
      </c>
      <c r="K17" s="8">
        <f t="shared" ref="K17:M17" si="29">ROUND((K12+K13)*0.2,2)</f>
        <v>4617.41</v>
      </c>
      <c r="L17" s="8">
        <f t="shared" si="29"/>
        <v>4236.3599999999997</v>
      </c>
      <c r="M17" s="8">
        <f t="shared" si="29"/>
        <v>4617.41</v>
      </c>
      <c r="N17" s="8">
        <f t="shared" si="6"/>
        <v>8472.7199999999993</v>
      </c>
      <c r="O17" s="8">
        <f t="shared" si="6"/>
        <v>9234.82</v>
      </c>
    </row>
    <row r="18" spans="1:15" ht="60" x14ac:dyDescent="0.25">
      <c r="A18" s="1">
        <v>9</v>
      </c>
      <c r="B18" s="15" t="s">
        <v>30</v>
      </c>
      <c r="C18" s="14" t="s">
        <v>9</v>
      </c>
      <c r="D18" s="8">
        <f>ROUND(D12*0.1,2)</f>
        <v>1629.37</v>
      </c>
      <c r="E18" s="8">
        <f t="shared" ref="E18:G18" si="30">ROUND(E12*0.1,2)</f>
        <v>1775.93</v>
      </c>
      <c r="F18" s="8">
        <f t="shared" si="30"/>
        <v>1629.37</v>
      </c>
      <c r="G18" s="8">
        <f t="shared" si="30"/>
        <v>1775.93</v>
      </c>
      <c r="H18" s="8">
        <f t="shared" si="1"/>
        <v>3258.74</v>
      </c>
      <c r="I18" s="8">
        <f t="shared" si="1"/>
        <v>3551.86</v>
      </c>
      <c r="J18" s="8">
        <f>ROUND(J12*0.1,2)</f>
        <v>1629.37</v>
      </c>
      <c r="K18" s="8">
        <f t="shared" ref="K18:M18" si="31">ROUND(K12*0.1,2)</f>
        <v>1775.93</v>
      </c>
      <c r="L18" s="8">
        <f t="shared" si="31"/>
        <v>1629.37</v>
      </c>
      <c r="M18" s="8">
        <f t="shared" si="31"/>
        <v>1775.93</v>
      </c>
      <c r="N18" s="8">
        <f t="shared" si="6"/>
        <v>3258.74</v>
      </c>
      <c r="O18" s="8">
        <f t="shared" si="6"/>
        <v>3551.86</v>
      </c>
    </row>
    <row r="19" spans="1:15" ht="60" x14ac:dyDescent="0.25">
      <c r="A19" s="14">
        <v>10</v>
      </c>
      <c r="B19" s="15" t="s">
        <v>32</v>
      </c>
      <c r="C19" s="14" t="s">
        <v>9</v>
      </c>
      <c r="D19" s="8">
        <v>0</v>
      </c>
      <c r="E19" s="8">
        <v>0</v>
      </c>
      <c r="F19" s="8">
        <v>0</v>
      </c>
      <c r="G19" s="8">
        <v>0</v>
      </c>
      <c r="H19" s="8">
        <f t="shared" ref="H19" si="32">D19+F19</f>
        <v>0</v>
      </c>
      <c r="I19" s="8">
        <f t="shared" ref="I19" si="33">E19+G19</f>
        <v>0</v>
      </c>
      <c r="J19" s="8">
        <f>ROUND((J12+J13)*0.5,2)</f>
        <v>10590.9</v>
      </c>
      <c r="K19" s="8">
        <f t="shared" ref="K19:N19" si="34">ROUND((K12+K13)*0.5,2)</f>
        <v>11543.52</v>
      </c>
      <c r="L19" s="8">
        <f t="shared" si="34"/>
        <v>10590.9</v>
      </c>
      <c r="M19" s="8">
        <f t="shared" si="34"/>
        <v>11543.52</v>
      </c>
      <c r="N19" s="8">
        <f t="shared" si="34"/>
        <v>21181.8</v>
      </c>
      <c r="O19" s="8">
        <f t="shared" si="6"/>
        <v>23087.040000000001</v>
      </c>
    </row>
    <row r="20" spans="1:15" x14ac:dyDescent="0.25">
      <c r="A20" s="1">
        <v>11</v>
      </c>
      <c r="B20" s="16" t="s">
        <v>13</v>
      </c>
      <c r="C20" s="14" t="s">
        <v>9</v>
      </c>
      <c r="D20" s="8">
        <f>ROUND((D12+D13+D15+D16+D17+D18+D19+D14)*0.05,2)</f>
        <v>2085.59</v>
      </c>
      <c r="E20" s="8">
        <f t="shared" ref="E20:G20" si="35">ROUND((E12+E13+E15+E16+E17+E18+E19)*0.05,2)</f>
        <v>2042.32</v>
      </c>
      <c r="F20" s="8">
        <f t="shared" si="35"/>
        <v>1873.77</v>
      </c>
      <c r="G20" s="8">
        <f t="shared" si="35"/>
        <v>2042.32</v>
      </c>
      <c r="H20" s="8">
        <f t="shared" si="1"/>
        <v>3959.36</v>
      </c>
      <c r="I20" s="8">
        <f t="shared" si="1"/>
        <v>4084.64</v>
      </c>
      <c r="J20" s="8">
        <f t="shared" ref="J20:M20" si="36">ROUND((J12+J13+J15+J16+J17+J18+J19)*0.05,2)</f>
        <v>2403.3200000000002</v>
      </c>
      <c r="K20" s="8">
        <f t="shared" si="36"/>
        <v>2619.4899999999998</v>
      </c>
      <c r="L20" s="8">
        <f t="shared" si="36"/>
        <v>2403.3200000000002</v>
      </c>
      <c r="M20" s="8">
        <f t="shared" si="36"/>
        <v>2619.4899999999998</v>
      </c>
      <c r="N20" s="8">
        <f t="shared" si="6"/>
        <v>4806.6400000000003</v>
      </c>
      <c r="O20" s="8">
        <f t="shared" si="6"/>
        <v>5238.9799999999996</v>
      </c>
    </row>
    <row r="21" spans="1:15" x14ac:dyDescent="0.25">
      <c r="A21" s="14">
        <v>12</v>
      </c>
      <c r="B21" s="16" t="s">
        <v>14</v>
      </c>
      <c r="C21" s="14" t="s">
        <v>9</v>
      </c>
      <c r="D21" s="14">
        <f>ROUND((D12+D13+D15+D16+D17+D18+D19+D14)*0.01,2)</f>
        <v>417.12</v>
      </c>
      <c r="E21" s="14">
        <f t="shared" ref="E21:G21" si="37">ROUND((E12+E13+E15+E16+E17+E18+E19)*0.01,2)</f>
        <v>408.46</v>
      </c>
      <c r="F21" s="14">
        <f t="shared" si="37"/>
        <v>374.75</v>
      </c>
      <c r="G21" s="14">
        <f t="shared" si="37"/>
        <v>408.46</v>
      </c>
      <c r="H21" s="8">
        <f t="shared" si="1"/>
        <v>791.87</v>
      </c>
      <c r="I21" s="8">
        <f t="shared" si="1"/>
        <v>816.92</v>
      </c>
      <c r="J21" s="14">
        <f t="shared" ref="J21:M21" si="38">ROUND((J12+J13+J15+J16+J17+J18+J19)*0.01,2)</f>
        <v>480.66</v>
      </c>
      <c r="K21" s="14">
        <f t="shared" si="38"/>
        <v>523.9</v>
      </c>
      <c r="L21" s="14">
        <f t="shared" si="38"/>
        <v>480.66</v>
      </c>
      <c r="M21" s="14">
        <f t="shared" si="38"/>
        <v>523.9</v>
      </c>
      <c r="N21" s="8">
        <f t="shared" si="6"/>
        <v>961.32</v>
      </c>
      <c r="O21" s="8">
        <f t="shared" si="6"/>
        <v>1047.8</v>
      </c>
    </row>
    <row r="22" spans="1:15" ht="31.5" customHeight="1" x14ac:dyDescent="0.25">
      <c r="A22" s="1">
        <v>13</v>
      </c>
      <c r="B22" s="15" t="s">
        <v>18</v>
      </c>
      <c r="C22" s="14" t="s">
        <v>9</v>
      </c>
      <c r="D22" s="7">
        <f>ROUND((D12+D13+D15+D16+D17+D18+D20+D21+D14+D19)*0.302,2)</f>
        <v>13352.8</v>
      </c>
      <c r="E22" s="7">
        <f t="shared" ref="E22:G22" si="39">ROUND((E12+E13+E15+E16+E17+E18+E20+E21+E14+E19)*0.302,2)</f>
        <v>14470.18</v>
      </c>
      <c r="F22" s="7">
        <f t="shared" si="39"/>
        <v>13276.03</v>
      </c>
      <c r="G22" s="7">
        <f t="shared" si="39"/>
        <v>14470.18</v>
      </c>
      <c r="H22" s="8">
        <f t="shared" si="1"/>
        <v>26628.83</v>
      </c>
      <c r="I22" s="8">
        <f t="shared" si="1"/>
        <v>28940.36</v>
      </c>
      <c r="J22" s="7">
        <f>ROUND((J12+J13+J15+J16+J17+J18+J20+J21+J19)*0.302,2)</f>
        <v>15387.01</v>
      </c>
      <c r="K22" s="7">
        <f t="shared" ref="K22:M22" si="40">ROUND((K12+K13+K15+K16+K17+K18+K20+K21+K19)*0.302,2)</f>
        <v>16771.03</v>
      </c>
      <c r="L22" s="7">
        <f t="shared" si="40"/>
        <v>15387.01</v>
      </c>
      <c r="M22" s="7">
        <f t="shared" si="40"/>
        <v>16771.03</v>
      </c>
      <c r="N22" s="8">
        <f t="shared" si="6"/>
        <v>30774.02</v>
      </c>
      <c r="O22" s="8">
        <f t="shared" si="6"/>
        <v>33542.06</v>
      </c>
    </row>
    <row r="23" spans="1:15" ht="30" x14ac:dyDescent="0.25">
      <c r="A23" s="14"/>
      <c r="B23" s="15" t="s">
        <v>15</v>
      </c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4"/>
      <c r="B24" s="17" t="s">
        <v>16</v>
      </c>
      <c r="C24" s="14" t="s">
        <v>9</v>
      </c>
      <c r="D24" s="8">
        <f>D12+D13+D15+D17+D16+D18+D20+D21+D22+D14+D19</f>
        <v>57567.360000000001</v>
      </c>
      <c r="E24" s="8">
        <f t="shared" ref="E24:G24" si="41">E12+E13+E15+E17+E16+E18+E20+E21+E22+E14+E19</f>
        <v>62384.679999999993</v>
      </c>
      <c r="F24" s="8">
        <f t="shared" si="41"/>
        <v>57236.4</v>
      </c>
      <c r="G24" s="8">
        <f t="shared" si="41"/>
        <v>62384.679999999993</v>
      </c>
      <c r="H24" s="8">
        <f t="shared" si="1"/>
        <v>114803.76000000001</v>
      </c>
      <c r="I24" s="8">
        <f t="shared" si="1"/>
        <v>124769.35999999999</v>
      </c>
      <c r="J24" s="8">
        <f>J12+J13+J15+J17+J16+J18+J20+J21+J22+J14+J19</f>
        <v>70573.740000000005</v>
      </c>
      <c r="K24" s="8">
        <f t="shared" ref="K24:M24" si="42">K12+K13+K15+K17+K16+K18+K20+K21+K22+K14+K19</f>
        <v>76921.66</v>
      </c>
      <c r="L24" s="8">
        <f t="shared" si="42"/>
        <v>70573.740000000005</v>
      </c>
      <c r="M24" s="8">
        <f t="shared" si="42"/>
        <v>76921.66</v>
      </c>
      <c r="N24" s="8">
        <f t="shared" si="6"/>
        <v>141147.48000000001</v>
      </c>
      <c r="O24" s="8">
        <f t="shared" si="6"/>
        <v>153843.32</v>
      </c>
    </row>
    <row r="25" spans="1:15" x14ac:dyDescent="0.25">
      <c r="A25" s="16"/>
      <c r="B25" s="17" t="s">
        <v>17</v>
      </c>
      <c r="C25" s="14" t="s">
        <v>9</v>
      </c>
      <c r="D25" s="8">
        <f t="shared" ref="D25:G25" si="43">ROUND(D24*12,2)</f>
        <v>690808.31999999995</v>
      </c>
      <c r="E25" s="8">
        <f t="shared" si="43"/>
        <v>748616.16</v>
      </c>
      <c r="F25" s="8">
        <f t="shared" si="43"/>
        <v>686836.8</v>
      </c>
      <c r="G25" s="8">
        <f t="shared" si="43"/>
        <v>748616.16</v>
      </c>
      <c r="H25" s="8">
        <f t="shared" si="1"/>
        <v>1377645.12</v>
      </c>
      <c r="I25" s="8">
        <f t="shared" si="1"/>
        <v>1497232.32</v>
      </c>
      <c r="J25" s="8">
        <f t="shared" ref="J25:M25" si="44">ROUND(J24*12,2)</f>
        <v>846884.88</v>
      </c>
      <c r="K25" s="8">
        <f t="shared" si="44"/>
        <v>923059.92</v>
      </c>
      <c r="L25" s="8">
        <f t="shared" si="44"/>
        <v>846884.88</v>
      </c>
      <c r="M25" s="8">
        <f t="shared" si="44"/>
        <v>923059.92</v>
      </c>
      <c r="N25" s="8">
        <f t="shared" si="6"/>
        <v>1693769.76</v>
      </c>
      <c r="O25" s="8">
        <f t="shared" si="6"/>
        <v>1846119.84</v>
      </c>
    </row>
    <row r="26" spans="1:15" ht="19.5" customHeight="1" x14ac:dyDescent="0.25">
      <c r="A26" s="16"/>
      <c r="B26" s="29" t="s">
        <v>19</v>
      </c>
      <c r="C26" s="30"/>
      <c r="D26" s="16"/>
      <c r="E26" s="16"/>
      <c r="F26" s="16"/>
      <c r="G26" s="16"/>
      <c r="H26" s="18"/>
      <c r="I26" s="18"/>
      <c r="J26" s="16"/>
      <c r="K26" s="16"/>
      <c r="L26" s="16"/>
      <c r="M26" s="16"/>
      <c r="N26" s="18"/>
      <c r="O26" s="18"/>
    </row>
    <row r="27" spans="1:15" x14ac:dyDescent="0.25">
      <c r="A27" s="16"/>
      <c r="B27" s="15" t="s">
        <v>46</v>
      </c>
      <c r="C27" s="14" t="s">
        <v>9</v>
      </c>
      <c r="D27" s="8">
        <f>ROUND(D25*0.023,2)</f>
        <v>15888.59</v>
      </c>
      <c r="E27" s="8">
        <f t="shared" ref="E27:G27" si="45">ROUND(E25*0.023,2)</f>
        <v>17218.169999999998</v>
      </c>
      <c r="F27" s="8">
        <f t="shared" si="45"/>
        <v>15797.25</v>
      </c>
      <c r="G27" s="8">
        <f t="shared" si="45"/>
        <v>17218.169999999998</v>
      </c>
      <c r="H27" s="8">
        <f t="shared" ref="H27:I27" si="46">D27+F27</f>
        <v>31685.84</v>
      </c>
      <c r="I27" s="8">
        <f t="shared" si="46"/>
        <v>34436.339999999997</v>
      </c>
      <c r="J27" s="8">
        <f>ROUND(J25*0.023,2)</f>
        <v>19478.349999999999</v>
      </c>
      <c r="K27" s="8">
        <f t="shared" ref="K27:M27" si="47">ROUND(K25*0.023,2)</f>
        <v>21230.38</v>
      </c>
      <c r="L27" s="8">
        <f t="shared" si="47"/>
        <v>19478.349999999999</v>
      </c>
      <c r="M27" s="8">
        <f t="shared" si="47"/>
        <v>21230.38</v>
      </c>
      <c r="N27" s="8">
        <f t="shared" ref="N27:O27" si="48">J27+L27</f>
        <v>38956.699999999997</v>
      </c>
      <c r="O27" s="8">
        <f t="shared" si="48"/>
        <v>42460.76</v>
      </c>
    </row>
    <row r="28" spans="1:15" ht="66" customHeight="1" x14ac:dyDescent="0.25">
      <c r="A28" s="16"/>
      <c r="B28" s="22" t="s">
        <v>21</v>
      </c>
      <c r="C28" s="23"/>
      <c r="D28" s="8"/>
      <c r="E28" s="8"/>
      <c r="F28" s="8"/>
      <c r="G28" s="8"/>
      <c r="H28" s="8"/>
      <c r="I28" s="8"/>
      <c r="J28" s="16"/>
      <c r="K28" s="16"/>
      <c r="L28" s="16"/>
      <c r="M28" s="16"/>
      <c r="N28" s="18"/>
      <c r="O28" s="18"/>
    </row>
    <row r="29" spans="1:15" ht="45" customHeight="1" x14ac:dyDescent="0.25">
      <c r="A29" s="16"/>
      <c r="B29" s="15" t="s">
        <v>45</v>
      </c>
      <c r="C29" s="14" t="s">
        <v>9</v>
      </c>
      <c r="D29" s="8">
        <f>ROUND(0.016*D25,2)</f>
        <v>11052.93</v>
      </c>
      <c r="E29" s="8">
        <f t="shared" ref="E29:G29" si="49">ROUND(0.016*E25,2)</f>
        <v>11977.86</v>
      </c>
      <c r="F29" s="8">
        <f t="shared" si="49"/>
        <v>10989.39</v>
      </c>
      <c r="G29" s="8">
        <f t="shared" si="49"/>
        <v>11977.86</v>
      </c>
      <c r="H29" s="8">
        <f t="shared" ref="H29:I29" si="50">D29+F29</f>
        <v>22042.32</v>
      </c>
      <c r="I29" s="8">
        <f t="shared" si="50"/>
        <v>23955.72</v>
      </c>
      <c r="J29" s="8">
        <f>ROUND(0.016*J25,2)</f>
        <v>13550.16</v>
      </c>
      <c r="K29" s="8">
        <f t="shared" ref="K29:M29" si="51">ROUND(0.016*K25,2)</f>
        <v>14768.96</v>
      </c>
      <c r="L29" s="8">
        <f t="shared" si="51"/>
        <v>13550.16</v>
      </c>
      <c r="M29" s="8">
        <f t="shared" si="51"/>
        <v>14768.96</v>
      </c>
      <c r="N29" s="8">
        <f t="shared" ref="N29:O29" si="52">J29+L29</f>
        <v>27100.32</v>
      </c>
      <c r="O29" s="8">
        <f t="shared" si="52"/>
        <v>29537.919999999998</v>
      </c>
    </row>
    <row r="30" spans="1:15" ht="66.75" customHeight="1" x14ac:dyDescent="0.25">
      <c r="A30" s="16"/>
      <c r="B30" s="22" t="s">
        <v>20</v>
      </c>
      <c r="C30" s="23"/>
      <c r="D30" s="16"/>
      <c r="E30" s="16"/>
      <c r="F30" s="16"/>
      <c r="G30" s="16"/>
      <c r="H30" s="18"/>
      <c r="I30" s="18"/>
      <c r="J30" s="16"/>
      <c r="K30" s="16"/>
      <c r="L30" s="16"/>
      <c r="M30" s="16"/>
      <c r="N30" s="18"/>
      <c r="O30" s="18"/>
    </row>
    <row r="31" spans="1:15" ht="45" x14ac:dyDescent="0.25">
      <c r="A31" s="16"/>
      <c r="B31" s="15" t="s">
        <v>44</v>
      </c>
      <c r="C31" s="14" t="s">
        <v>9</v>
      </c>
      <c r="D31" s="8">
        <f>ROUND(0.008*D25,2)</f>
        <v>5526.47</v>
      </c>
      <c r="E31" s="8">
        <f t="shared" ref="E31:G31" si="53">ROUND(0.008*E25,2)</f>
        <v>5988.93</v>
      </c>
      <c r="F31" s="8">
        <f t="shared" si="53"/>
        <v>5494.69</v>
      </c>
      <c r="G31" s="8">
        <f t="shared" si="53"/>
        <v>5988.93</v>
      </c>
      <c r="H31" s="8">
        <f t="shared" ref="H31:I31" si="54">D31+F31</f>
        <v>11021.16</v>
      </c>
      <c r="I31" s="8">
        <f t="shared" si="54"/>
        <v>11977.86</v>
      </c>
      <c r="J31" s="8">
        <f>ROUND(0.008*J25,2)</f>
        <v>6775.08</v>
      </c>
      <c r="K31" s="8">
        <f t="shared" ref="K31:M31" si="55">ROUND(0.008*K25,2)</f>
        <v>7384.48</v>
      </c>
      <c r="L31" s="8">
        <f t="shared" si="55"/>
        <v>6775.08</v>
      </c>
      <c r="M31" s="8">
        <f t="shared" si="55"/>
        <v>7384.48</v>
      </c>
      <c r="N31" s="8">
        <f t="shared" ref="N31:O31" si="56">J31+L31</f>
        <v>13550.16</v>
      </c>
      <c r="O31" s="8">
        <f t="shared" si="56"/>
        <v>14768.96</v>
      </c>
    </row>
    <row r="32" spans="1:15" ht="68.25" customHeight="1" x14ac:dyDescent="0.25">
      <c r="A32" s="16"/>
      <c r="B32" s="22" t="s">
        <v>22</v>
      </c>
      <c r="C32" s="23"/>
      <c r="D32" s="16"/>
      <c r="E32" s="16"/>
      <c r="F32" s="16"/>
      <c r="G32" s="16"/>
      <c r="H32" s="18"/>
      <c r="I32" s="18"/>
      <c r="J32" s="16"/>
      <c r="K32" s="16"/>
      <c r="L32" s="16"/>
      <c r="M32" s="16"/>
      <c r="N32" s="18"/>
      <c r="O32" s="18"/>
    </row>
    <row r="33" spans="1:15" x14ac:dyDescent="0.25">
      <c r="A33" s="16"/>
      <c r="B33" s="16"/>
      <c r="C33" s="14" t="s">
        <v>9</v>
      </c>
      <c r="D33" s="8">
        <f t="shared" ref="D33:G33" si="57">D25+D27+D29+D31</f>
        <v>723276.30999999994</v>
      </c>
      <c r="E33" s="8">
        <f t="shared" si="57"/>
        <v>783801.12000000011</v>
      </c>
      <c r="F33" s="8">
        <f t="shared" si="57"/>
        <v>719118.13</v>
      </c>
      <c r="G33" s="8">
        <f t="shared" si="57"/>
        <v>783801.12000000011</v>
      </c>
      <c r="H33" s="8">
        <f t="shared" ref="H33:I33" si="58">D33+F33</f>
        <v>1442394.44</v>
      </c>
      <c r="I33" s="8">
        <f t="shared" si="58"/>
        <v>1567602.2400000002</v>
      </c>
      <c r="J33" s="8">
        <f t="shared" ref="J33:M33" si="59">J25+J27+J29+J31</f>
        <v>886688.47</v>
      </c>
      <c r="K33" s="8">
        <f t="shared" si="59"/>
        <v>966443.74</v>
      </c>
      <c r="L33" s="8">
        <f t="shared" si="59"/>
        <v>886688.47</v>
      </c>
      <c r="M33" s="8">
        <f t="shared" si="59"/>
        <v>966443.74</v>
      </c>
      <c r="N33" s="8">
        <f t="shared" ref="N33:O33" si="60">J33+L33</f>
        <v>1773376.94</v>
      </c>
      <c r="O33" s="8">
        <f t="shared" si="60"/>
        <v>1932887.48</v>
      </c>
    </row>
    <row r="34" spans="1:15" ht="29.25" customHeight="1" x14ac:dyDescent="0.25">
      <c r="A34" s="16"/>
      <c r="B34" s="22" t="s">
        <v>35</v>
      </c>
      <c r="C34" s="23"/>
      <c r="D34" s="5">
        <v>25</v>
      </c>
      <c r="E34" s="5">
        <v>25</v>
      </c>
      <c r="F34" s="5">
        <v>25</v>
      </c>
      <c r="G34" s="5">
        <v>25</v>
      </c>
      <c r="H34" s="5">
        <v>25</v>
      </c>
      <c r="I34" s="5">
        <v>25</v>
      </c>
      <c r="J34" s="5">
        <v>25</v>
      </c>
      <c r="K34" s="5">
        <v>25</v>
      </c>
      <c r="L34" s="5">
        <v>25</v>
      </c>
      <c r="M34" s="5">
        <v>25</v>
      </c>
      <c r="N34" s="5">
        <v>25</v>
      </c>
      <c r="O34" s="5">
        <v>25</v>
      </c>
    </row>
    <row r="35" spans="1:15" ht="36" customHeight="1" x14ac:dyDescent="0.25">
      <c r="A35" s="16"/>
      <c r="B35" s="22" t="s">
        <v>36</v>
      </c>
      <c r="C35" s="23"/>
      <c r="D35" s="5">
        <f>ROUND(D33/25,0)</f>
        <v>28931</v>
      </c>
      <c r="E35" s="5">
        <f t="shared" ref="E35:G35" si="61">ROUND(E33/25,0)</f>
        <v>31352</v>
      </c>
      <c r="F35" s="5">
        <f t="shared" si="61"/>
        <v>28765</v>
      </c>
      <c r="G35" s="5">
        <f t="shared" si="61"/>
        <v>31352</v>
      </c>
      <c r="H35" s="5">
        <f>ROUND((D35+F35)/2,0)</f>
        <v>28848</v>
      </c>
      <c r="I35" s="5">
        <f>ROUND((E35+G35)/2,0)</f>
        <v>31352</v>
      </c>
      <c r="J35" s="5">
        <f>ROUND(J33/25,0)</f>
        <v>35468</v>
      </c>
      <c r="K35" s="5">
        <f t="shared" ref="K35:M35" si="62">ROUND(K33/25,0)</f>
        <v>38658</v>
      </c>
      <c r="L35" s="5">
        <f t="shared" si="62"/>
        <v>35468</v>
      </c>
      <c r="M35" s="5">
        <f t="shared" si="62"/>
        <v>38658</v>
      </c>
      <c r="N35" s="5">
        <f>ROUND((J35+L35)/2,0)</f>
        <v>35468</v>
      </c>
      <c r="O35" s="5">
        <f>ROUND((K35+M35)/2,0)</f>
        <v>38658</v>
      </c>
    </row>
    <row r="36" spans="1:15" ht="61.5" customHeight="1" x14ac:dyDescent="0.25">
      <c r="A36" s="16"/>
      <c r="B36" s="22" t="s">
        <v>37</v>
      </c>
      <c r="C36" s="23"/>
      <c r="D36" s="8"/>
      <c r="E36" s="8"/>
      <c r="F36" s="8"/>
      <c r="G36" s="8"/>
      <c r="H36" s="5">
        <v>26106</v>
      </c>
      <c r="I36" s="5">
        <v>26106</v>
      </c>
      <c r="J36" s="8"/>
      <c r="K36" s="8"/>
      <c r="L36" s="8"/>
      <c r="M36" s="8"/>
      <c r="N36" s="5">
        <v>26106</v>
      </c>
      <c r="O36" s="5">
        <v>26106</v>
      </c>
    </row>
    <row r="37" spans="1:15" ht="139.5" customHeight="1" x14ac:dyDescent="0.25">
      <c r="A37" s="16"/>
      <c r="B37" s="20" t="s">
        <v>38</v>
      </c>
      <c r="C37" s="21"/>
      <c r="D37" s="8"/>
      <c r="E37" s="8"/>
      <c r="F37" s="8"/>
      <c r="G37" s="8"/>
      <c r="H37" s="19">
        <f>ROUND(H35/H36,3)</f>
        <v>1.105</v>
      </c>
      <c r="I37" s="19">
        <f>ROUND(I35/I36,3)</f>
        <v>1.2010000000000001</v>
      </c>
      <c r="J37" s="8"/>
      <c r="K37" s="8"/>
      <c r="L37" s="8"/>
      <c r="M37" s="8"/>
      <c r="N37" s="19">
        <f>ROUND(N35/N36,3)</f>
        <v>1.359</v>
      </c>
      <c r="O37" s="19">
        <f>ROUND(O35/O36,3)</f>
        <v>1.4810000000000001</v>
      </c>
    </row>
    <row r="38" spans="1:15" ht="88.5" customHeight="1" x14ac:dyDescent="0.25">
      <c r="A38" s="16"/>
      <c r="B38" s="41" t="s">
        <v>39</v>
      </c>
      <c r="C38" s="41"/>
      <c r="D38" s="24" t="s">
        <v>47</v>
      </c>
      <c r="E38" s="25"/>
      <c r="F38" s="25"/>
      <c r="G38" s="26"/>
      <c r="H38" s="5">
        <v>6374</v>
      </c>
      <c r="I38" s="5">
        <v>6374</v>
      </c>
      <c r="J38" s="24" t="s">
        <v>47</v>
      </c>
      <c r="K38" s="25"/>
      <c r="L38" s="25"/>
      <c r="M38" s="26"/>
      <c r="N38" s="5">
        <v>6374</v>
      </c>
      <c r="O38" s="5">
        <v>6374</v>
      </c>
    </row>
    <row r="39" spans="1:15" ht="70.5" customHeight="1" x14ac:dyDescent="0.25">
      <c r="A39" s="16"/>
      <c r="B39" s="41" t="s">
        <v>40</v>
      </c>
      <c r="C39" s="41"/>
      <c r="D39" s="16"/>
      <c r="E39" s="16"/>
      <c r="F39" s="16"/>
      <c r="G39" s="16"/>
      <c r="H39" s="5">
        <f>H36+H38</f>
        <v>32480</v>
      </c>
      <c r="I39" s="5">
        <f>I36+I38</f>
        <v>32480</v>
      </c>
      <c r="J39" s="16"/>
      <c r="K39" s="16"/>
      <c r="L39" s="16"/>
      <c r="M39" s="16"/>
      <c r="N39" s="5">
        <f>N36+N38</f>
        <v>32480</v>
      </c>
      <c r="O39" s="5">
        <f>O36+O38</f>
        <v>32480</v>
      </c>
    </row>
  </sheetData>
  <mergeCells count="27">
    <mergeCell ref="J38:M38"/>
    <mergeCell ref="L7:M7"/>
    <mergeCell ref="N7:O7"/>
    <mergeCell ref="B9:C9"/>
    <mergeCell ref="B26:C26"/>
    <mergeCell ref="B28:C28"/>
    <mergeCell ref="F7:G7"/>
    <mergeCell ref="H7:I7"/>
    <mergeCell ref="J7:K7"/>
    <mergeCell ref="B32:C32"/>
    <mergeCell ref="B30:C30"/>
    <mergeCell ref="B37:C37"/>
    <mergeCell ref="B38:C38"/>
    <mergeCell ref="B39:C39"/>
    <mergeCell ref="D38:G38"/>
    <mergeCell ref="K1:O1"/>
    <mergeCell ref="A2:O2"/>
    <mergeCell ref="B34:C34"/>
    <mergeCell ref="B35:C35"/>
    <mergeCell ref="B36:C36"/>
    <mergeCell ref="A5:A8"/>
    <mergeCell ref="B5:B8"/>
    <mergeCell ref="C5:C8"/>
    <mergeCell ref="D5:O5"/>
    <mergeCell ref="D6:I6"/>
    <mergeCell ref="J6:O6"/>
    <mergeCell ref="D7:E7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дневная-село</vt:lpstr>
      <vt:lpstr>'5-6 дневная  неделя'!Заголовки_для_печати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2018-07-09T12:20:23Z</dcterms:modified>
</cp:coreProperties>
</file>