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5-6 дневная  неделя" sheetId="1" r:id="rId1"/>
    <sheet name="5-6 дневная с селом" sheetId="5" r:id="rId2"/>
  </sheets>
  <definedNames>
    <definedName name="_xlnm.Print_Titles" localSheetId="0">'5-6 дневная  неделя'!$A:$C,'5-6 дневная  неделя'!$5:$7</definedName>
    <definedName name="_xlnm.Print_Area" localSheetId="0">'5-6 дневная  неделя'!$A$1:$H$37</definedName>
  </definedNames>
  <calcPr calcId="145621"/>
</workbook>
</file>

<file path=xl/calcChain.xml><?xml version="1.0" encoding="utf-8"?>
<calcChain xmlns="http://schemas.openxmlformats.org/spreadsheetml/2006/main">
  <c r="E31" i="5" l="1"/>
  <c r="F31" i="5"/>
  <c r="G31" i="5"/>
  <c r="D31" i="5"/>
  <c r="E29" i="5"/>
  <c r="F29" i="5"/>
  <c r="G29" i="5"/>
  <c r="D29" i="5"/>
  <c r="H29" i="5" l="1"/>
  <c r="D18" i="5"/>
  <c r="E27" i="5"/>
  <c r="F27" i="5"/>
  <c r="G27" i="5"/>
  <c r="D27" i="5"/>
  <c r="H34" i="1"/>
  <c r="H37" i="1" l="1"/>
  <c r="H33" i="1"/>
  <c r="H35" i="1" s="1"/>
  <c r="E29" i="1" l="1"/>
  <c r="F29" i="1"/>
  <c r="G29" i="1"/>
  <c r="D29" i="1"/>
  <c r="G16" i="5" l="1"/>
  <c r="E16" i="5"/>
  <c r="F16" i="5"/>
  <c r="D16" i="5"/>
  <c r="E16" i="1"/>
  <c r="F16" i="1"/>
  <c r="G16" i="1"/>
  <c r="D16" i="1"/>
  <c r="E18" i="5" l="1"/>
  <c r="F18" i="5"/>
  <c r="G18" i="5"/>
  <c r="E19" i="5"/>
  <c r="F19" i="5"/>
  <c r="G19" i="5"/>
  <c r="E20" i="5"/>
  <c r="E22" i="5" s="1"/>
  <c r="F20" i="5"/>
  <c r="F22" i="5" s="1"/>
  <c r="G20" i="5"/>
  <c r="G22" i="5" s="1"/>
  <c r="D19" i="5"/>
  <c r="H17" i="5"/>
  <c r="E10" i="5"/>
  <c r="F10" i="5"/>
  <c r="G10" i="5"/>
  <c r="D10" i="5"/>
  <c r="E11" i="1"/>
  <c r="F11" i="1"/>
  <c r="G11" i="1"/>
  <c r="D11" i="1"/>
  <c r="D20" i="5" l="1"/>
  <c r="D22" i="5" s="1"/>
  <c r="H17" i="1"/>
  <c r="E10" i="1"/>
  <c r="H9" i="1"/>
  <c r="E12" i="1" l="1"/>
  <c r="E9" i="5"/>
  <c r="F9" i="5"/>
  <c r="G9" i="5"/>
  <c r="D9" i="5"/>
  <c r="F10" i="1"/>
  <c r="G10" i="1"/>
  <c r="D10" i="1"/>
  <c r="H8" i="5"/>
  <c r="E15" i="1" l="1"/>
  <c r="E14" i="1"/>
  <c r="E13" i="1"/>
  <c r="H10" i="1"/>
  <c r="E18" i="1" l="1"/>
  <c r="E19" i="1"/>
  <c r="E20" i="1" s="1"/>
  <c r="H9" i="5"/>
  <c r="E22" i="1" l="1"/>
  <c r="E23" i="1" s="1"/>
  <c r="E14" i="5"/>
  <c r="G14" i="5"/>
  <c r="F14" i="5"/>
  <c r="D11" i="5"/>
  <c r="D15" i="5" s="1"/>
  <c r="D14" i="5"/>
  <c r="H10" i="5"/>
  <c r="E11" i="5"/>
  <c r="E15" i="5" s="1"/>
  <c r="F11" i="5"/>
  <c r="F15" i="5" s="1"/>
  <c r="G11" i="5"/>
  <c r="G15" i="5" s="1"/>
  <c r="E25" i="1" l="1"/>
  <c r="E27" i="1"/>
  <c r="H11" i="1"/>
  <c r="E12" i="5"/>
  <c r="F12" i="5"/>
  <c r="G12" i="5"/>
  <c r="D12" i="5"/>
  <c r="D12" i="1"/>
  <c r="G12" i="1"/>
  <c r="F12" i="1"/>
  <c r="E13" i="5"/>
  <c r="H11" i="5"/>
  <c r="G13" i="5"/>
  <c r="F13" i="5"/>
  <c r="H14" i="5"/>
  <c r="D13" i="5"/>
  <c r="H16" i="5"/>
  <c r="D13" i="1"/>
  <c r="G15" i="1" l="1"/>
  <c r="F15" i="1"/>
  <c r="F13" i="1"/>
  <c r="F18" i="1" s="1"/>
  <c r="E31" i="1"/>
  <c r="G13" i="1"/>
  <c r="D15" i="1"/>
  <c r="D19" i="1" s="1"/>
  <c r="H12" i="1"/>
  <c r="H16" i="1"/>
  <c r="F14" i="1"/>
  <c r="G14" i="1"/>
  <c r="D14" i="1"/>
  <c r="H12" i="5"/>
  <c r="H13" i="5"/>
  <c r="G18" i="1" l="1"/>
  <c r="G19" i="1"/>
  <c r="F19" i="1"/>
  <c r="F20" i="1" s="1"/>
  <c r="D18" i="1"/>
  <c r="H13" i="1"/>
  <c r="H14" i="1"/>
  <c r="H15" i="1"/>
  <c r="E23" i="5"/>
  <c r="H19" i="5"/>
  <c r="F23" i="5"/>
  <c r="H15" i="5"/>
  <c r="H19" i="1" l="1"/>
  <c r="F22" i="1"/>
  <c r="G20" i="1"/>
  <c r="G22" i="1" s="1"/>
  <c r="G23" i="1" s="1"/>
  <c r="D20" i="1"/>
  <c r="D22" i="1" s="1"/>
  <c r="H18" i="1"/>
  <c r="E25" i="5"/>
  <c r="F25" i="5"/>
  <c r="H18" i="5"/>
  <c r="G23" i="5"/>
  <c r="H20" i="5"/>
  <c r="F23" i="1"/>
  <c r="G25" i="1" l="1"/>
  <c r="G27" i="1"/>
  <c r="G31" i="1" s="1"/>
  <c r="H20" i="1"/>
  <c r="H22" i="1"/>
  <c r="G25" i="5"/>
  <c r="F25" i="1"/>
  <c r="F27" i="1"/>
  <c r="D23" i="1"/>
  <c r="F31" i="1" l="1"/>
  <c r="H23" i="1"/>
  <c r="H29" i="1"/>
  <c r="D27" i="1"/>
  <c r="H27" i="1" s="1"/>
  <c r="D25" i="1"/>
  <c r="H25" i="1" s="1"/>
  <c r="H22" i="5"/>
  <c r="D23" i="5"/>
  <c r="D31" i="1" l="1"/>
  <c r="H31" i="1" s="1"/>
  <c r="D25" i="5"/>
  <c r="H23" i="5"/>
  <c r="H27" i="5" l="1"/>
  <c r="H31" i="5"/>
  <c r="H33" i="5" s="1"/>
  <c r="H25" i="5"/>
  <c r="H37" i="5" l="1"/>
  <c r="H35" i="5" l="1"/>
</calcChain>
</file>

<file path=xl/sharedStrings.xml><?xml version="1.0" encoding="utf-8"?>
<sst xmlns="http://schemas.openxmlformats.org/spreadsheetml/2006/main" count="125" uniqueCount="48">
  <si>
    <t>1 класс</t>
  </si>
  <si>
    <t>2 класс</t>
  </si>
  <si>
    <t>3 класс</t>
  </si>
  <si>
    <t>4 класс</t>
  </si>
  <si>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</si>
  <si>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</si>
  <si>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</si>
  <si>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</si>
  <si>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</si>
  <si>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</si>
  <si>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5-дневная учебная неделя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</si>
  <si>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</si>
  <si>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</si>
  <si>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</si>
  <si>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</si>
  <si>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</si>
  <si>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</si>
  <si>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</si>
  <si>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</si>
  <si>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</si>
  <si>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</si>
  <si>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</si>
  <si>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</si>
  <si>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</si>
  <si>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</si>
  <si>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</si>
  <si>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Предельно допустимая недельная нагрузка</t>
  </si>
  <si>
    <t>Количество ставок учителей на предельно допустимую недельную нагрузку</t>
  </si>
  <si>
    <t>6,9 % от ФОТ учителей (из расчёта ФОТ по субвенции на 2016 год)</t>
  </si>
  <si>
    <t>Доплаты за особые условия работы (20% от должностного оклада с доплатой за квалификацию)</t>
  </si>
  <si>
    <t>Размер заработной платы в соответствии со ставкой заработной платы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</si>
  <si>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</si>
  <si>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</si>
  <si>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Приложение №3</t>
  </si>
  <si>
    <t>Общеобразовательные организации в городских поселениях-при реализация основных общеобразовательных программ и адаптированных образовательных программ при обучении на дому</t>
  </si>
  <si>
    <t>Общеобразовательные организации в сельских поселениях-при реализация основных общеобразовательных программ и адаптированных образовательных программ при обучении на дому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</si>
  <si>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</si>
  <si>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</si>
  <si>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 xml:space="preserve">5,1 % от ФОТ учителей </t>
  </si>
  <si>
    <t>Расчетная численность обучающихся,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</si>
  <si>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</si>
  <si>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</si>
  <si>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</si>
  <si>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</si>
  <si>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87329,7 тыс. руб./548 классов-комплектов/25 обучающихся=6374 рублей</t>
  </si>
  <si>
    <t>Базовый норматив на затраты, непосредственно связанные с оказанием муниципальной услуги, руб.</t>
  </si>
  <si>
    <t>2,2 % от ФОТ учителей  (добавить К=11163/7500=1,49; 2,2*1,49=3,3%)</t>
  </si>
  <si>
    <t>Надбавки за работу в сельской местности (25% от ФЗП по ставкам заработной платы)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</si>
</sst>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4" fontId="1" fillId="0" borderId="0" xfId="0" applyNumberFormat="1" applyFont="1"/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/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7" xfId="0" applyNumberFormat="1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zoomScale="77" zoomScaleNormal="90" zoomScaleSheetLayoutView="77" workbookViewId="0">
      <pane xSplit="3" ySplit="7" topLeftCell="D17" activePane="bottomRight" state="frozen"/>
      <selection pane="topRight" activeCell="D1" sqref="D1"/>
      <selection pane="bottomLeft" activeCell="A5" sqref="A5"/>
      <selection pane="bottomRight" activeCell="D27" sqref="D27"/>
    </sheetView>
  </sheetViews>
  <sheetFormatPr defaultRowHeight="15" x14ac:dyDescent="0.25"/>
  <cols>
    <col min="1" max="1" width="7.140625" style="26" customWidth="1"/>
    <col min="2" max="2" width="41.42578125" style="26" customWidth="1"/>
    <col min="3" max="3" width="13.7109375" style="26" customWidth="1"/>
    <col min="4" max="4" width="12.28515625" style="26" customWidth="1"/>
    <col min="5" max="5" width="12.140625" style="26" customWidth="1"/>
    <col min="6" max="6" width="12.7109375" style="26" customWidth="1"/>
    <col min="7" max="7" width="13" style="26" customWidth="1"/>
    <col min="8" max="8" width="13.140625" style="26" customWidth="1"/>
    <col min="9" max="16384" width="9.140625" style="26"/>
  </cols>
  <sheetData>
    <row r="1" spans="1:12" x14ac:dyDescent="0.25">
      <c r="G1" s="27" t="s">
        <v>33</v>
      </c>
      <c r="H1" s="27"/>
    </row>
    <row r="2" spans="1:12" ht="52.5" customHeight="1" x14ac:dyDescent="0.3">
      <c r="A2" s="28" t="s">
        <v>34</v>
      </c>
      <c r="B2" s="28"/>
      <c r="C2" s="28"/>
      <c r="D2" s="28"/>
      <c r="E2" s="28"/>
      <c r="F2" s="28"/>
      <c r="G2" s="28"/>
      <c r="H2" s="28"/>
      <c r="I2" s="29"/>
      <c r="J2" s="29"/>
      <c r="K2" s="29"/>
      <c r="L2" s="29"/>
    </row>
    <row r="5" spans="1:12" ht="15" customHeight="1" x14ac:dyDescent="0.25">
      <c r="A5" s="52" t="s">
        <v>5</v>
      </c>
      <c r="B5" s="53" t="s">
        <v>6</v>
      </c>
      <c r="C5" s="53" t="s">
        <v>7</v>
      </c>
      <c r="D5" s="54" t="s">
        <v>13</v>
      </c>
      <c r="E5" s="54"/>
      <c r="F5" s="54"/>
      <c r="G5" s="54"/>
      <c r="H5" s="54"/>
    </row>
    <row r="6" spans="1:12" ht="15" customHeight="1" x14ac:dyDescent="0.25">
      <c r="A6" s="55"/>
      <c r="B6" s="53"/>
      <c r="C6" s="53"/>
      <c r="D6" s="56" t="s">
        <v>0</v>
      </c>
      <c r="E6" s="56" t="s">
        <v>1</v>
      </c>
      <c r="F6" s="56" t="s">
        <v>2</v>
      </c>
      <c r="G6" s="56" t="s">
        <v>3</v>
      </c>
      <c r="H6" s="56" t="s">
        <v>4</v>
      </c>
    </row>
    <row r="7" spans="1:12" ht="45" x14ac:dyDescent="0.25">
      <c r="A7" s="57"/>
      <c r="B7" s="53"/>
      <c r="C7" s="53"/>
      <c r="D7" s="58" t="s">
        <v>10</v>
      </c>
      <c r="E7" s="58" t="s">
        <v>10</v>
      </c>
      <c r="F7" s="58" t="s">
        <v>10</v>
      </c>
      <c r="G7" s="58" t="s">
        <v>10</v>
      </c>
      <c r="H7" s="58" t="s">
        <v>10</v>
      </c>
    </row>
    <row r="8" spans="1:12" ht="30" customHeight="1" x14ac:dyDescent="0.25">
      <c r="A8" s="59"/>
      <c r="B8" s="30" t="s">
        <v>12</v>
      </c>
      <c r="C8" s="31"/>
      <c r="D8" s="60"/>
      <c r="E8" s="60"/>
      <c r="F8" s="60"/>
      <c r="G8" s="60"/>
      <c r="H8" s="61"/>
    </row>
    <row r="9" spans="1:12" ht="43.5" customHeight="1" x14ac:dyDescent="0.25">
      <c r="A9" s="59">
        <v>1</v>
      </c>
      <c r="B9" s="32" t="s">
        <v>26</v>
      </c>
      <c r="C9" s="33" t="s">
        <v>25</v>
      </c>
      <c r="D9" s="51">
        <v>13</v>
      </c>
      <c r="E9" s="62">
        <v>13</v>
      </c>
      <c r="F9" s="62">
        <v>13</v>
      </c>
      <c r="G9" s="62">
        <v>13</v>
      </c>
      <c r="H9" s="35">
        <f t="shared" ref="H9:H20" si="0">D9+E9+F9+G9</f>
        <v>52</v>
      </c>
    </row>
    <row r="10" spans="1:12" ht="43.5" customHeight="1" x14ac:dyDescent="0.25">
      <c r="A10" s="35">
        <v>2</v>
      </c>
      <c r="B10" s="34" t="s">
        <v>9</v>
      </c>
      <c r="C10" s="35" t="s">
        <v>8</v>
      </c>
      <c r="D10" s="35">
        <f>ROUND(D9/18,2)</f>
        <v>0.72</v>
      </c>
      <c r="E10" s="35">
        <f t="shared" ref="E10:G10" si="1">ROUND(E9/18,2)</f>
        <v>0.72</v>
      </c>
      <c r="F10" s="35">
        <f t="shared" si="1"/>
        <v>0.72</v>
      </c>
      <c r="G10" s="35">
        <f t="shared" si="1"/>
        <v>0.72</v>
      </c>
      <c r="H10" s="35">
        <f t="shared" si="0"/>
        <v>2.88</v>
      </c>
    </row>
    <row r="11" spans="1:12" ht="30" x14ac:dyDescent="0.25">
      <c r="A11" s="35">
        <v>3</v>
      </c>
      <c r="B11" s="34" t="s">
        <v>30</v>
      </c>
      <c r="C11" s="35" t="s">
        <v>11</v>
      </c>
      <c r="D11" s="63">
        <f>ROUND(8621*D10,2)</f>
        <v>6207.12</v>
      </c>
      <c r="E11" s="63">
        <f t="shared" ref="E11:G11" si="2">ROUND(8621*E10,2)</f>
        <v>6207.12</v>
      </c>
      <c r="F11" s="63">
        <f t="shared" si="2"/>
        <v>6207.12</v>
      </c>
      <c r="G11" s="63">
        <f t="shared" si="2"/>
        <v>6207.12</v>
      </c>
      <c r="H11" s="63">
        <f t="shared" si="0"/>
        <v>24828.48</v>
      </c>
    </row>
    <row r="12" spans="1:12" ht="30" x14ac:dyDescent="0.25">
      <c r="A12" s="35">
        <v>4</v>
      </c>
      <c r="B12" s="34" t="s">
        <v>36</v>
      </c>
      <c r="C12" s="35" t="s">
        <v>11</v>
      </c>
      <c r="D12" s="63">
        <f>ROUND(D11*0.3,2)</f>
        <v>1862.14</v>
      </c>
      <c r="E12" s="63">
        <f t="shared" ref="E12:G12" si="3">ROUND(E11*0.3,2)</f>
        <v>1862.14</v>
      </c>
      <c r="F12" s="63">
        <f t="shared" si="3"/>
        <v>1862.14</v>
      </c>
      <c r="G12" s="63">
        <f t="shared" si="3"/>
        <v>1862.14</v>
      </c>
      <c r="H12" s="63">
        <f t="shared" si="0"/>
        <v>7448.56</v>
      </c>
    </row>
    <row r="13" spans="1:12" ht="45" x14ac:dyDescent="0.25">
      <c r="A13" s="35">
        <v>5</v>
      </c>
      <c r="B13" s="34" t="s">
        <v>37</v>
      </c>
      <c r="C13" s="35" t="s">
        <v>11</v>
      </c>
      <c r="D13" s="63">
        <f>ROUND((D11+D12)*0.3,2)</f>
        <v>2420.7800000000002</v>
      </c>
      <c r="E13" s="63">
        <f t="shared" ref="E13:G13" si="4">ROUND((E11+E12)*0.3,2)</f>
        <v>2420.7800000000002</v>
      </c>
      <c r="F13" s="63">
        <f t="shared" si="4"/>
        <v>2420.7800000000002</v>
      </c>
      <c r="G13" s="63">
        <f t="shared" si="4"/>
        <v>2420.7800000000002</v>
      </c>
      <c r="H13" s="63">
        <f t="shared" si="0"/>
        <v>9683.1200000000008</v>
      </c>
    </row>
    <row r="14" spans="1:12" ht="45" x14ac:dyDescent="0.25">
      <c r="A14" s="35">
        <v>6</v>
      </c>
      <c r="B14" s="34" t="s">
        <v>29</v>
      </c>
      <c r="C14" s="35" t="s">
        <v>11</v>
      </c>
      <c r="D14" s="63">
        <f>ROUND((D11+D12)*0.2,2)</f>
        <v>1613.85</v>
      </c>
      <c r="E14" s="63">
        <f t="shared" ref="E14:G14" si="5">ROUND((E11+E12)*0.2,2)</f>
        <v>1613.85</v>
      </c>
      <c r="F14" s="63">
        <f t="shared" si="5"/>
        <v>1613.85</v>
      </c>
      <c r="G14" s="63">
        <f t="shared" si="5"/>
        <v>1613.85</v>
      </c>
      <c r="H14" s="63">
        <f t="shared" si="0"/>
        <v>6455.4</v>
      </c>
    </row>
    <row r="15" spans="1:12" ht="30" x14ac:dyDescent="0.25">
      <c r="A15" s="35">
        <v>7</v>
      </c>
      <c r="B15" s="34" t="s">
        <v>14</v>
      </c>
      <c r="C15" s="35" t="s">
        <v>11</v>
      </c>
      <c r="D15" s="63">
        <f>ROUND((D11+D12)*0.2,2)</f>
        <v>1613.85</v>
      </c>
      <c r="E15" s="63">
        <f t="shared" ref="E15:G15" si="6">ROUND((E11+E12)*0.2,2)</f>
        <v>1613.85</v>
      </c>
      <c r="F15" s="63">
        <f t="shared" si="6"/>
        <v>1613.85</v>
      </c>
      <c r="G15" s="63">
        <f t="shared" si="6"/>
        <v>1613.85</v>
      </c>
      <c r="H15" s="63">
        <f t="shared" si="0"/>
        <v>6455.4</v>
      </c>
    </row>
    <row r="16" spans="1:12" ht="45" x14ac:dyDescent="0.25">
      <c r="A16" s="35">
        <v>8</v>
      </c>
      <c r="B16" s="34" t="s">
        <v>31</v>
      </c>
      <c r="C16" s="35" t="s">
        <v>11</v>
      </c>
      <c r="D16" s="63">
        <f>ROUND(D11*0.1,2)</f>
        <v>620.71</v>
      </c>
      <c r="E16" s="63">
        <f t="shared" ref="E16:G16" si="7">ROUND(E11*0.1,2)</f>
        <v>620.71</v>
      </c>
      <c r="F16" s="63">
        <f t="shared" si="7"/>
        <v>620.71</v>
      </c>
      <c r="G16" s="63">
        <f t="shared" si="7"/>
        <v>620.71</v>
      </c>
      <c r="H16" s="63">
        <f t="shared" si="0"/>
        <v>2482.84</v>
      </c>
    </row>
    <row r="17" spans="1:8" ht="30" x14ac:dyDescent="0.25">
      <c r="A17" s="35"/>
      <c r="B17" s="34" t="s">
        <v>32</v>
      </c>
      <c r="C17" s="35" t="s">
        <v>11</v>
      </c>
      <c r="D17" s="63">
        <v>0</v>
      </c>
      <c r="E17" s="63">
        <v>0</v>
      </c>
      <c r="F17" s="63">
        <v>0</v>
      </c>
      <c r="G17" s="63">
        <v>0</v>
      </c>
      <c r="H17" s="63">
        <f t="shared" si="0"/>
        <v>0</v>
      </c>
    </row>
    <row r="18" spans="1:8" x14ac:dyDescent="0.25">
      <c r="A18" s="35">
        <v>9</v>
      </c>
      <c r="B18" s="36" t="s">
        <v>15</v>
      </c>
      <c r="C18" s="35" t="s">
        <v>11</v>
      </c>
      <c r="D18" s="63">
        <f>ROUND((D11+D12+D13+D15+D16+D14+D17)*0.05,2)</f>
        <v>716.92</v>
      </c>
      <c r="E18" s="63">
        <f t="shared" ref="E18:G18" si="8">ROUND((E11+E12+E13+E15+E16+E14+E17)*0.05,2)</f>
        <v>716.92</v>
      </c>
      <c r="F18" s="63">
        <f t="shared" si="8"/>
        <v>716.92</v>
      </c>
      <c r="G18" s="63">
        <f t="shared" si="8"/>
        <v>716.92</v>
      </c>
      <c r="H18" s="63">
        <f t="shared" si="0"/>
        <v>2867.68</v>
      </c>
    </row>
    <row r="19" spans="1:8" x14ac:dyDescent="0.25">
      <c r="A19" s="35">
        <v>10</v>
      </c>
      <c r="B19" s="36" t="s">
        <v>16</v>
      </c>
      <c r="C19" s="35" t="s">
        <v>11</v>
      </c>
      <c r="D19" s="35">
        <f>ROUND((D11+D12+D13+D15+D16+D14+D17)*0.01,2)</f>
        <v>143.38</v>
      </c>
      <c r="E19" s="35">
        <f t="shared" ref="E19:G19" si="9">ROUND((E11+E12+E13+E15+E16+E14+E17)*0.01,2)</f>
        <v>143.38</v>
      </c>
      <c r="F19" s="35">
        <f t="shared" si="9"/>
        <v>143.38</v>
      </c>
      <c r="G19" s="35">
        <f t="shared" si="9"/>
        <v>143.38</v>
      </c>
      <c r="H19" s="63">
        <f t="shared" si="0"/>
        <v>573.52</v>
      </c>
    </row>
    <row r="20" spans="1:8" ht="31.5" customHeight="1" x14ac:dyDescent="0.25">
      <c r="A20" s="35">
        <v>11</v>
      </c>
      <c r="B20" s="34" t="s">
        <v>20</v>
      </c>
      <c r="C20" s="35" t="s">
        <v>11</v>
      </c>
      <c r="D20" s="17">
        <f>ROUND((D11+D12+D13+D15+D16+D17+D18+D19+D14)*0.302,2)</f>
        <v>4590.0200000000004</v>
      </c>
      <c r="E20" s="17">
        <f t="shared" ref="E20:G20" si="10">ROUND((E11+E12+E13+E15+E16+E17+E18+E19+E14)*0.302,2)</f>
        <v>4590.0200000000004</v>
      </c>
      <c r="F20" s="17">
        <f t="shared" si="10"/>
        <v>4590.0200000000004</v>
      </c>
      <c r="G20" s="17">
        <f t="shared" si="10"/>
        <v>4590.0200000000004</v>
      </c>
      <c r="H20" s="63">
        <f t="shared" si="0"/>
        <v>18360.080000000002</v>
      </c>
    </row>
    <row r="21" spans="1:8" x14ac:dyDescent="0.25">
      <c r="A21" s="35"/>
      <c r="B21" s="34" t="s">
        <v>17</v>
      </c>
      <c r="C21" s="35"/>
      <c r="D21" s="63"/>
      <c r="E21" s="63"/>
      <c r="F21" s="63"/>
      <c r="G21" s="63"/>
      <c r="H21" s="63"/>
    </row>
    <row r="22" spans="1:8" x14ac:dyDescent="0.25">
      <c r="A22" s="35"/>
      <c r="B22" s="37" t="s">
        <v>18</v>
      </c>
      <c r="C22" s="35" t="s">
        <v>11</v>
      </c>
      <c r="D22" s="63">
        <f>D11+D12+D13+D15+D16+D17+D18+D19+D20+D14</f>
        <v>19788.77</v>
      </c>
      <c r="E22" s="63">
        <f t="shared" ref="E22:G22" si="11">E11+E12+E13+E15+E16+E17+E18+E19+E20+E14</f>
        <v>19788.77</v>
      </c>
      <c r="F22" s="63">
        <f t="shared" si="11"/>
        <v>19788.77</v>
      </c>
      <c r="G22" s="63">
        <f t="shared" si="11"/>
        <v>19788.77</v>
      </c>
      <c r="H22" s="63">
        <f>D22+E22+F22+G22</f>
        <v>79155.08</v>
      </c>
    </row>
    <row r="23" spans="1:8" x14ac:dyDescent="0.25">
      <c r="A23" s="36"/>
      <c r="B23" s="37" t="s">
        <v>19</v>
      </c>
      <c r="C23" s="35" t="s">
        <v>11</v>
      </c>
      <c r="D23" s="63">
        <f>ROUND(D22*12,2)</f>
        <v>237465.24</v>
      </c>
      <c r="E23" s="63">
        <f t="shared" ref="E23:G23" si="12">ROUND(E22*12,2)</f>
        <v>237465.24</v>
      </c>
      <c r="F23" s="63">
        <f t="shared" si="12"/>
        <v>237465.24</v>
      </c>
      <c r="G23" s="63">
        <f t="shared" si="12"/>
        <v>237465.24</v>
      </c>
      <c r="H23" s="63">
        <f>D23+E23+F23+G23</f>
        <v>949860.96</v>
      </c>
    </row>
    <row r="24" spans="1:8" ht="19.5" customHeight="1" x14ac:dyDescent="0.25">
      <c r="A24" s="36"/>
      <c r="B24" s="38" t="s">
        <v>21</v>
      </c>
      <c r="C24" s="39"/>
      <c r="D24" s="36"/>
      <c r="E24" s="36"/>
      <c r="F24" s="36"/>
      <c r="G24" s="36"/>
      <c r="H24" s="36"/>
    </row>
    <row r="25" spans="1:8" ht="30" x14ac:dyDescent="0.25">
      <c r="A25" s="36"/>
      <c r="B25" s="34" t="s">
        <v>28</v>
      </c>
      <c r="C25" s="35" t="s">
        <v>11</v>
      </c>
      <c r="D25" s="63">
        <f>ROUND(D23*0.069,2)</f>
        <v>16385.099999999999</v>
      </c>
      <c r="E25" s="63">
        <f>ROUND(E23*0.069,2)</f>
        <v>16385.099999999999</v>
      </c>
      <c r="F25" s="63">
        <f>ROUND(F23*0.069,2)</f>
        <v>16385.099999999999</v>
      </c>
      <c r="G25" s="63">
        <f>ROUND(G23*0.069,2)</f>
        <v>16385.099999999999</v>
      </c>
      <c r="H25" s="63">
        <f>D25+E25+F25+G25</f>
        <v>65540.399999999994</v>
      </c>
    </row>
    <row r="26" spans="1:8" ht="66" customHeight="1" x14ac:dyDescent="0.25">
      <c r="A26" s="36"/>
      <c r="B26" s="40" t="s">
        <v>23</v>
      </c>
      <c r="C26" s="41"/>
      <c r="D26" s="63"/>
      <c r="E26" s="63"/>
      <c r="F26" s="63"/>
      <c r="G26" s="63"/>
      <c r="H26" s="63"/>
    </row>
    <row r="27" spans="1:8" ht="45" customHeight="1" x14ac:dyDescent="0.25">
      <c r="A27" s="36"/>
      <c r="B27" s="34" t="s">
        <v>38</v>
      </c>
      <c r="C27" s="35" t="s">
        <v>11</v>
      </c>
      <c r="D27" s="63">
        <f>ROUND(0.051*D23,2)</f>
        <v>12110.73</v>
      </c>
      <c r="E27" s="63">
        <f>ROUND(0.051*E23,2)</f>
        <v>12110.73</v>
      </c>
      <c r="F27" s="63">
        <f>ROUND(0.051*F23,2)</f>
        <v>12110.73</v>
      </c>
      <c r="G27" s="63">
        <f>ROUND(0.051*G23,2)</f>
        <v>12110.73</v>
      </c>
      <c r="H27" s="63">
        <f>D27+E27+F27+G27</f>
        <v>48442.92</v>
      </c>
    </row>
    <row r="28" spans="1:8" ht="66.75" customHeight="1" x14ac:dyDescent="0.25">
      <c r="A28" s="36"/>
      <c r="B28" s="40" t="s">
        <v>22</v>
      </c>
      <c r="C28" s="41"/>
      <c r="D28" s="36"/>
      <c r="E28" s="36"/>
      <c r="F28" s="36"/>
      <c r="G28" s="36"/>
      <c r="H28" s="36"/>
    </row>
    <row r="29" spans="1:8" ht="30" x14ac:dyDescent="0.25">
      <c r="A29" s="36"/>
      <c r="B29" s="34" t="s">
        <v>46</v>
      </c>
      <c r="C29" s="35" t="s">
        <v>11</v>
      </c>
      <c r="D29" s="63">
        <f>ROUND(0.033*D23,2)</f>
        <v>7836.35</v>
      </c>
      <c r="E29" s="63">
        <f t="shared" ref="E29:G29" si="13">ROUND(0.033*E23,2)</f>
        <v>7836.35</v>
      </c>
      <c r="F29" s="63">
        <f t="shared" si="13"/>
        <v>7836.35</v>
      </c>
      <c r="G29" s="63">
        <f t="shared" si="13"/>
        <v>7836.35</v>
      </c>
      <c r="H29" s="63">
        <f>D29+E29+F29+G29</f>
        <v>31345.4</v>
      </c>
    </row>
    <row r="30" spans="1:8" ht="68.25" customHeight="1" x14ac:dyDescent="0.25">
      <c r="A30" s="36"/>
      <c r="B30" s="40" t="s">
        <v>24</v>
      </c>
      <c r="C30" s="41"/>
      <c r="D30" s="36"/>
      <c r="E30" s="36"/>
      <c r="F30" s="36"/>
      <c r="G30" s="36"/>
      <c r="H30" s="36"/>
    </row>
    <row r="31" spans="1:8" x14ac:dyDescent="0.25">
      <c r="A31" s="36"/>
      <c r="B31" s="36"/>
      <c r="C31" s="35" t="s">
        <v>11</v>
      </c>
      <c r="D31" s="63">
        <f>D23+D25+D27+D29</f>
        <v>273797.42</v>
      </c>
      <c r="E31" s="63">
        <f t="shared" ref="E31:G31" si="14">E23+E25+E27+E29</f>
        <v>273797.42</v>
      </c>
      <c r="F31" s="63">
        <f t="shared" si="14"/>
        <v>273797.42</v>
      </c>
      <c r="G31" s="63">
        <f t="shared" si="14"/>
        <v>273797.42</v>
      </c>
      <c r="H31" s="63">
        <f>D31+E31+F31+G31</f>
        <v>1095189.68</v>
      </c>
    </row>
    <row r="32" spans="1:8" ht="15.75" customHeight="1" x14ac:dyDescent="0.25">
      <c r="A32" s="36"/>
      <c r="B32" s="40" t="s">
        <v>39</v>
      </c>
      <c r="C32" s="41"/>
      <c r="D32" s="42">
        <v>1</v>
      </c>
      <c r="E32" s="42">
        <v>1</v>
      </c>
      <c r="F32" s="42">
        <v>1</v>
      </c>
      <c r="G32" s="35">
        <v>1</v>
      </c>
      <c r="H32" s="43">
        <v>1</v>
      </c>
    </row>
    <row r="33" spans="1:8" ht="15.75" customHeight="1" x14ac:dyDescent="0.25">
      <c r="A33" s="36"/>
      <c r="B33" s="40" t="s">
        <v>40</v>
      </c>
      <c r="C33" s="41"/>
      <c r="D33" s="44"/>
      <c r="E33" s="44"/>
      <c r="F33" s="44"/>
      <c r="G33" s="44"/>
      <c r="H33" s="44">
        <f>ROUND(H31/4,1)</f>
        <v>273797.40000000002</v>
      </c>
    </row>
    <row r="34" spans="1:8" ht="45" customHeight="1" x14ac:dyDescent="0.25">
      <c r="A34" s="36"/>
      <c r="B34" s="40" t="s">
        <v>41</v>
      </c>
      <c r="C34" s="41"/>
      <c r="D34" s="44"/>
      <c r="E34" s="44"/>
      <c r="F34" s="44"/>
      <c r="G34" s="44"/>
      <c r="H34" s="44">
        <f>H33</f>
        <v>273797.40000000002</v>
      </c>
    </row>
    <row r="35" spans="1:8" ht="70.5" customHeight="1" x14ac:dyDescent="0.25">
      <c r="A35" s="36"/>
      <c r="B35" s="45" t="s">
        <v>42</v>
      </c>
      <c r="C35" s="46"/>
      <c r="D35" s="44"/>
      <c r="E35" s="44"/>
      <c r="F35" s="44"/>
      <c r="G35" s="44"/>
      <c r="H35" s="47">
        <f>ROUND(H33/H34,3)</f>
        <v>1</v>
      </c>
    </row>
    <row r="36" spans="1:8" ht="51" customHeight="1" x14ac:dyDescent="0.25">
      <c r="A36" s="36"/>
      <c r="B36" s="40" t="s">
        <v>43</v>
      </c>
      <c r="C36" s="41"/>
      <c r="D36" s="48" t="s">
        <v>44</v>
      </c>
      <c r="E36" s="49"/>
      <c r="F36" s="49"/>
      <c r="G36" s="50"/>
      <c r="H36" s="44">
        <v>6374</v>
      </c>
    </row>
    <row r="37" spans="1:8" ht="42.75" customHeight="1" x14ac:dyDescent="0.25">
      <c r="A37" s="36"/>
      <c r="B37" s="40" t="s">
        <v>45</v>
      </c>
      <c r="C37" s="41"/>
      <c r="D37" s="36"/>
      <c r="E37" s="36"/>
      <c r="F37" s="36"/>
      <c r="G37" s="36"/>
      <c r="H37" s="44">
        <f>H34+H36</f>
        <v>280171.40000000002</v>
      </c>
    </row>
  </sheetData>
  <mergeCells count="18">
    <mergeCell ref="B34:C34"/>
    <mergeCell ref="B35:C35"/>
    <mergeCell ref="B36:C36"/>
    <mergeCell ref="D36:G36"/>
    <mergeCell ref="B37:C37"/>
    <mergeCell ref="B30:C30"/>
    <mergeCell ref="G1:H1"/>
    <mergeCell ref="A2:H2"/>
    <mergeCell ref="B32:C32"/>
    <mergeCell ref="B33:C33"/>
    <mergeCell ref="A5:A7"/>
    <mergeCell ref="B8:C8"/>
    <mergeCell ref="B28:C28"/>
    <mergeCell ref="B24:C24"/>
    <mergeCell ref="D5:H5"/>
    <mergeCell ref="C5:C7"/>
    <mergeCell ref="B5:B7"/>
    <mergeCell ref="B26:C26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view="pageBreakPreview" zoomScale="84" zoomScaleNormal="90" zoomScaleSheetLayoutView="84" workbookViewId="0">
      <pane xSplit="3" ySplit="6" topLeftCell="D11" activePane="bottomRight" state="frozen"/>
      <selection pane="topRight" activeCell="D1" sqref="D1"/>
      <selection pane="bottomLeft" activeCell="A5" sqref="A5"/>
      <selection pane="bottomRight" activeCell="H34" sqref="H34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13.7109375" style="2" customWidth="1"/>
    <col min="4" max="4" width="12.28515625" style="2" customWidth="1"/>
    <col min="5" max="5" width="12.140625" style="2" customWidth="1"/>
    <col min="6" max="6" width="12.7109375" style="2" customWidth="1"/>
    <col min="7" max="7" width="13" style="2" customWidth="1"/>
    <col min="8" max="8" width="14.7109375" style="2" customWidth="1"/>
    <col min="9" max="16384" width="9.140625" style="2"/>
  </cols>
  <sheetData>
    <row r="1" spans="1:8" s="26" customFormat="1" x14ac:dyDescent="0.25">
      <c r="G1" s="27" t="s">
        <v>33</v>
      </c>
      <c r="H1" s="27"/>
    </row>
    <row r="2" spans="1:8" s="26" customFormat="1" ht="54.75" customHeight="1" x14ac:dyDescent="0.3">
      <c r="A2" s="28" t="s">
        <v>35</v>
      </c>
      <c r="B2" s="28"/>
      <c r="C2" s="28"/>
      <c r="D2" s="28"/>
      <c r="E2" s="28"/>
      <c r="F2" s="28"/>
      <c r="G2" s="28"/>
      <c r="H2" s="28"/>
    </row>
    <row r="3" spans="1:8" s="26" customFormat="1" x14ac:dyDescent="0.25"/>
    <row r="5" spans="1:8" ht="15" customHeight="1" x14ac:dyDescent="0.25">
      <c r="A5" s="22" t="s">
        <v>5</v>
      </c>
      <c r="B5" s="25" t="s">
        <v>6</v>
      </c>
      <c r="C5" s="25" t="s">
        <v>7</v>
      </c>
      <c r="D5" s="24" t="s">
        <v>13</v>
      </c>
      <c r="E5" s="24"/>
      <c r="F5" s="24"/>
      <c r="G5" s="24"/>
      <c r="H5" s="24"/>
    </row>
    <row r="6" spans="1:8" ht="15" customHeight="1" x14ac:dyDescent="0.25">
      <c r="A6" s="23"/>
      <c r="B6" s="25"/>
      <c r="C6" s="25"/>
      <c r="D6" s="6" t="s">
        <v>0</v>
      </c>
      <c r="E6" s="18" t="s">
        <v>1</v>
      </c>
      <c r="F6" s="18" t="s">
        <v>2</v>
      </c>
      <c r="G6" s="18" t="s">
        <v>3</v>
      </c>
      <c r="H6" s="19" t="s">
        <v>4</v>
      </c>
    </row>
    <row r="7" spans="1:8" ht="30" customHeight="1" x14ac:dyDescent="0.25">
      <c r="A7" s="5"/>
      <c r="B7" s="30" t="s">
        <v>12</v>
      </c>
      <c r="C7" s="31"/>
      <c r="D7" s="25"/>
      <c r="E7" s="25"/>
      <c r="F7" s="25"/>
      <c r="G7" s="25"/>
      <c r="H7" s="25"/>
    </row>
    <row r="8" spans="1:8" ht="30" customHeight="1" x14ac:dyDescent="0.25">
      <c r="A8" s="9">
        <v>1</v>
      </c>
      <c r="B8" s="32" t="s">
        <v>26</v>
      </c>
      <c r="C8" s="33" t="s">
        <v>25</v>
      </c>
      <c r="D8" s="11">
        <v>13</v>
      </c>
      <c r="E8" s="12">
        <v>13</v>
      </c>
      <c r="F8" s="12">
        <v>13</v>
      </c>
      <c r="G8" s="12">
        <v>13</v>
      </c>
      <c r="H8" s="8">
        <f t="shared" ref="H8:H20" si="0">D8+E8+F8+G8</f>
        <v>52</v>
      </c>
    </row>
    <row r="9" spans="1:8" ht="43.5" customHeight="1" x14ac:dyDescent="0.25">
      <c r="A9" s="7">
        <v>2</v>
      </c>
      <c r="B9" s="34" t="s">
        <v>27</v>
      </c>
      <c r="C9" s="35" t="s">
        <v>8</v>
      </c>
      <c r="D9" s="7">
        <f>ROUND(D8/18,2)</f>
        <v>0.72</v>
      </c>
      <c r="E9" s="16">
        <f t="shared" ref="E9:G9" si="1">ROUND(E8/18,2)</f>
        <v>0.72</v>
      </c>
      <c r="F9" s="16">
        <f t="shared" si="1"/>
        <v>0.72</v>
      </c>
      <c r="G9" s="16">
        <f t="shared" si="1"/>
        <v>0.72</v>
      </c>
      <c r="H9" s="7">
        <f t="shared" si="0"/>
        <v>2.88</v>
      </c>
    </row>
    <row r="10" spans="1:8" ht="45" x14ac:dyDescent="0.25">
      <c r="A10" s="9">
        <v>3</v>
      </c>
      <c r="B10" s="34" t="s">
        <v>30</v>
      </c>
      <c r="C10" s="35" t="s">
        <v>11</v>
      </c>
      <c r="D10" s="4">
        <f>ROUND(8621*D9,2)</f>
        <v>6207.12</v>
      </c>
      <c r="E10" s="4">
        <f t="shared" ref="E10:G10" si="2">ROUND(8621*E9,2)</f>
        <v>6207.12</v>
      </c>
      <c r="F10" s="4">
        <f t="shared" si="2"/>
        <v>6207.12</v>
      </c>
      <c r="G10" s="4">
        <f t="shared" si="2"/>
        <v>6207.12</v>
      </c>
      <c r="H10" s="4">
        <f t="shared" si="0"/>
        <v>24828.48</v>
      </c>
    </row>
    <row r="11" spans="1:8" ht="60" x14ac:dyDescent="0.25">
      <c r="A11" s="8">
        <v>4</v>
      </c>
      <c r="B11" s="34" t="s">
        <v>36</v>
      </c>
      <c r="C11" s="35" t="s">
        <v>11</v>
      </c>
      <c r="D11" s="4">
        <f>ROUND(D10*0.3,2)</f>
        <v>1862.14</v>
      </c>
      <c r="E11" s="4">
        <f t="shared" ref="E11:G11" si="3">ROUND(E10*0.3,2)</f>
        <v>1862.14</v>
      </c>
      <c r="F11" s="4">
        <f t="shared" si="3"/>
        <v>1862.14</v>
      </c>
      <c r="G11" s="4">
        <f t="shared" si="3"/>
        <v>1862.14</v>
      </c>
      <c r="H11" s="4">
        <f t="shared" si="0"/>
        <v>7448.56</v>
      </c>
    </row>
    <row r="12" spans="1:8" ht="60" x14ac:dyDescent="0.25">
      <c r="A12" s="20">
        <v>5</v>
      </c>
      <c r="B12" s="34" t="s">
        <v>29</v>
      </c>
      <c r="C12" s="35" t="s">
        <v>11</v>
      </c>
      <c r="D12" s="4">
        <f>ROUND((D10+D11)*0.2,2)</f>
        <v>1613.85</v>
      </c>
      <c r="E12" s="4">
        <f t="shared" ref="E12:G12" si="4">ROUND((E10+E11)*0.2,2)</f>
        <v>1613.85</v>
      </c>
      <c r="F12" s="4">
        <f t="shared" si="4"/>
        <v>1613.85</v>
      </c>
      <c r="G12" s="4">
        <f t="shared" si="4"/>
        <v>1613.85</v>
      </c>
      <c r="H12" s="4">
        <f t="shared" si="0"/>
        <v>6455.4</v>
      </c>
    </row>
    <row r="13" spans="1:8" ht="61.5" customHeight="1" x14ac:dyDescent="0.25">
      <c r="A13" s="9">
        <v>6</v>
      </c>
      <c r="B13" s="34" t="s">
        <v>37</v>
      </c>
      <c r="C13" s="35" t="s">
        <v>11</v>
      </c>
      <c r="D13" s="4">
        <f>ROUND((D10+D11)*0.3,2)</f>
        <v>2420.7800000000002</v>
      </c>
      <c r="E13" s="4">
        <f t="shared" ref="E13:F13" si="5">ROUND((E10+E11)*0.3,2)</f>
        <v>2420.7800000000002</v>
      </c>
      <c r="F13" s="4">
        <f t="shared" si="5"/>
        <v>2420.7800000000002</v>
      </c>
      <c r="G13" s="4">
        <f t="shared" ref="G13" si="6">ROUND((G10+G11)*0.3,2)</f>
        <v>2420.7800000000002</v>
      </c>
      <c r="H13" s="4">
        <f t="shared" si="0"/>
        <v>9683.1200000000008</v>
      </c>
    </row>
    <row r="14" spans="1:8" ht="60" x14ac:dyDescent="0.25">
      <c r="A14" s="8">
        <v>7</v>
      </c>
      <c r="B14" s="34" t="s">
        <v>47</v>
      </c>
      <c r="C14" s="35" t="s">
        <v>11</v>
      </c>
      <c r="D14" s="4">
        <f>ROUND(D10*0.25,2)</f>
        <v>1551.78</v>
      </c>
      <c r="E14" s="4">
        <f>ROUND(E10*0.25,2)</f>
        <v>1551.78</v>
      </c>
      <c r="F14" s="4">
        <f t="shared" ref="F14:G14" si="7">ROUND(F10*0.25,2)</f>
        <v>1551.78</v>
      </c>
      <c r="G14" s="4">
        <f t="shared" si="7"/>
        <v>1551.78</v>
      </c>
      <c r="H14" s="4">
        <f t="shared" si="0"/>
        <v>6207.12</v>
      </c>
    </row>
    <row r="15" spans="1:8" ht="45" x14ac:dyDescent="0.25">
      <c r="A15" s="9">
        <v>8</v>
      </c>
      <c r="B15" s="34" t="s">
        <v>14</v>
      </c>
      <c r="C15" s="35" t="s">
        <v>11</v>
      </c>
      <c r="D15" s="4">
        <f>ROUND((D10+D11)*0.2,2)</f>
        <v>1613.85</v>
      </c>
      <c r="E15" s="4">
        <f t="shared" ref="E15:G15" si="8">ROUND((E10+E11)*0.2,2)</f>
        <v>1613.85</v>
      </c>
      <c r="F15" s="4">
        <f t="shared" si="8"/>
        <v>1613.85</v>
      </c>
      <c r="G15" s="4">
        <f t="shared" si="8"/>
        <v>1613.85</v>
      </c>
      <c r="H15" s="4">
        <f t="shared" si="0"/>
        <v>6455.4</v>
      </c>
    </row>
    <row r="16" spans="1:8" ht="63" customHeight="1" x14ac:dyDescent="0.25">
      <c r="A16" s="8">
        <v>9</v>
      </c>
      <c r="B16" s="34" t="s">
        <v>31</v>
      </c>
      <c r="C16" s="35" t="s">
        <v>11</v>
      </c>
      <c r="D16" s="4">
        <f>ROUND(D10*0.1,2)</f>
        <v>620.71</v>
      </c>
      <c r="E16" s="4">
        <f t="shared" ref="E16:G16" si="9">ROUND(E10*0.1,2)</f>
        <v>620.71</v>
      </c>
      <c r="F16" s="4">
        <f t="shared" si="9"/>
        <v>620.71</v>
      </c>
      <c r="G16" s="4">
        <f t="shared" si="9"/>
        <v>620.71</v>
      </c>
      <c r="H16" s="4">
        <f t="shared" si="0"/>
        <v>2482.84</v>
      </c>
    </row>
    <row r="17" spans="1:8" ht="63" customHeight="1" x14ac:dyDescent="0.25">
      <c r="A17" s="20"/>
      <c r="B17" s="34" t="s">
        <v>32</v>
      </c>
      <c r="C17" s="35" t="s">
        <v>11</v>
      </c>
      <c r="D17" s="4">
        <v>0</v>
      </c>
      <c r="E17" s="4">
        <v>0</v>
      </c>
      <c r="F17" s="4">
        <v>0</v>
      </c>
      <c r="G17" s="4">
        <v>0</v>
      </c>
      <c r="H17" s="4">
        <f t="shared" si="0"/>
        <v>0</v>
      </c>
    </row>
    <row r="18" spans="1:8" x14ac:dyDescent="0.25">
      <c r="A18" s="9">
        <v>10</v>
      </c>
      <c r="B18" s="36" t="s">
        <v>15</v>
      </c>
      <c r="C18" s="35" t="s">
        <v>11</v>
      </c>
      <c r="D18" s="4">
        <f>ROUND((D10+D11+D13+D14+D15+D16+D17+D12)*0.05,2)</f>
        <v>794.51</v>
      </c>
      <c r="E18" s="4">
        <f t="shared" ref="E18:G18" si="10">ROUND((E10+E11+E13+E14+E15+E16+E17+E12)*0.05,2)</f>
        <v>794.51</v>
      </c>
      <c r="F18" s="4">
        <f t="shared" si="10"/>
        <v>794.51</v>
      </c>
      <c r="G18" s="4">
        <f t="shared" si="10"/>
        <v>794.51</v>
      </c>
      <c r="H18" s="4">
        <f t="shared" si="0"/>
        <v>3178.04</v>
      </c>
    </row>
    <row r="19" spans="1:8" x14ac:dyDescent="0.25">
      <c r="A19" s="8">
        <v>11</v>
      </c>
      <c r="B19" s="36" t="s">
        <v>16</v>
      </c>
      <c r="C19" s="35" t="s">
        <v>11</v>
      </c>
      <c r="D19" s="7">
        <f>ROUND((D10+D11+D13+D14+D15+D16+D12+D17)*0.01,2)</f>
        <v>158.9</v>
      </c>
      <c r="E19" s="21">
        <f t="shared" ref="E19:G19" si="11">ROUND((E10+E11+E13+E14+E15+E16+E12+E17)*0.01,2)</f>
        <v>158.9</v>
      </c>
      <c r="F19" s="21">
        <f t="shared" si="11"/>
        <v>158.9</v>
      </c>
      <c r="G19" s="21">
        <f t="shared" si="11"/>
        <v>158.9</v>
      </c>
      <c r="H19" s="4">
        <f t="shared" si="0"/>
        <v>635.6</v>
      </c>
    </row>
    <row r="20" spans="1:8" ht="31.5" customHeight="1" x14ac:dyDescent="0.25">
      <c r="A20" s="9">
        <v>12</v>
      </c>
      <c r="B20" s="34" t="s">
        <v>20</v>
      </c>
      <c r="C20" s="35" t="s">
        <v>11</v>
      </c>
      <c r="D20" s="17">
        <f>ROUND((D10+D11+D13+D14+D15+D16+D18+D19+D12+D17)*0.302,2)</f>
        <v>5086.78</v>
      </c>
      <c r="E20" s="17">
        <f t="shared" ref="E20:G20" si="12">ROUND((E10+E11+E13+E14+E15+E16+E18+E19+E12+E17)*0.302,2)</f>
        <v>5086.78</v>
      </c>
      <c r="F20" s="17">
        <f t="shared" si="12"/>
        <v>5086.78</v>
      </c>
      <c r="G20" s="17">
        <f t="shared" si="12"/>
        <v>5086.78</v>
      </c>
      <c r="H20" s="4">
        <f t="shared" si="0"/>
        <v>20347.12</v>
      </c>
    </row>
    <row r="21" spans="1:8" ht="30" x14ac:dyDescent="0.25">
      <c r="A21" s="7"/>
      <c r="B21" s="34" t="s">
        <v>17</v>
      </c>
      <c r="C21" s="35"/>
      <c r="D21" s="4"/>
      <c r="E21" s="4"/>
      <c r="F21" s="4"/>
      <c r="G21" s="4"/>
      <c r="H21" s="4"/>
    </row>
    <row r="22" spans="1:8" x14ac:dyDescent="0.25">
      <c r="A22" s="7"/>
      <c r="B22" s="37" t="s">
        <v>18</v>
      </c>
      <c r="C22" s="35" t="s">
        <v>11</v>
      </c>
      <c r="D22" s="4">
        <f>D10+D11+D13+D14+D15+D16+D18+D19+D20+D12+D17</f>
        <v>21930.42</v>
      </c>
      <c r="E22" s="4">
        <f t="shared" ref="E22:G22" si="13">E10+E11+E13+E14+E15+E16+E18+E19+E20+E12+E17</f>
        <v>21930.42</v>
      </c>
      <c r="F22" s="4">
        <f t="shared" si="13"/>
        <v>21930.42</v>
      </c>
      <c r="G22" s="4">
        <f t="shared" si="13"/>
        <v>21930.42</v>
      </c>
      <c r="H22" s="4">
        <f>D22+E22+F22+G22</f>
        <v>87721.68</v>
      </c>
    </row>
    <row r="23" spans="1:8" x14ac:dyDescent="0.25">
      <c r="A23" s="1"/>
      <c r="B23" s="37" t="s">
        <v>19</v>
      </c>
      <c r="C23" s="35" t="s">
        <v>11</v>
      </c>
      <c r="D23" s="4">
        <f>ROUND(D22*12,2)</f>
        <v>263165.03999999998</v>
      </c>
      <c r="E23" s="4">
        <f t="shared" ref="E23:G23" si="14">ROUND(E22*12,2)</f>
        <v>263165.03999999998</v>
      </c>
      <c r="F23" s="4">
        <f t="shared" si="14"/>
        <v>263165.03999999998</v>
      </c>
      <c r="G23" s="4">
        <f t="shared" si="14"/>
        <v>263165.03999999998</v>
      </c>
      <c r="H23" s="4">
        <f>D23+E23+F23+G23</f>
        <v>1052660.1599999999</v>
      </c>
    </row>
    <row r="24" spans="1:8" ht="24" customHeight="1" x14ac:dyDescent="0.25">
      <c r="A24" s="1"/>
      <c r="B24" s="38" t="s">
        <v>21</v>
      </c>
      <c r="C24" s="39"/>
      <c r="D24" s="1"/>
      <c r="E24" s="1"/>
      <c r="F24" s="1"/>
      <c r="G24" s="1"/>
      <c r="H24" s="1"/>
    </row>
    <row r="25" spans="1:8" ht="45" x14ac:dyDescent="0.25">
      <c r="A25" s="1"/>
      <c r="B25" s="3" t="s">
        <v>28</v>
      </c>
      <c r="C25" s="7" t="s">
        <v>11</v>
      </c>
      <c r="D25" s="4">
        <f>ROUND(D23*0.069,2)</f>
        <v>18158.39</v>
      </c>
      <c r="E25" s="4">
        <f>ROUND(E23*0.069,2)</f>
        <v>18158.39</v>
      </c>
      <c r="F25" s="4">
        <f>ROUND(F23*0.069,2)</f>
        <v>18158.39</v>
      </c>
      <c r="G25" s="4">
        <f>ROUND(G23*0.069,2)</f>
        <v>18158.39</v>
      </c>
      <c r="H25" s="4">
        <f>D25+E25+F25+G25</f>
        <v>72633.56</v>
      </c>
    </row>
    <row r="26" spans="1:8" ht="66" customHeight="1" x14ac:dyDescent="0.25">
      <c r="A26" s="1"/>
      <c r="B26" s="40" t="s">
        <v>22</v>
      </c>
      <c r="C26" s="41"/>
      <c r="D26" s="4"/>
      <c r="E26" s="4"/>
      <c r="F26" s="4"/>
      <c r="G26" s="4"/>
      <c r="H26" s="4"/>
    </row>
    <row r="27" spans="1:8" ht="45" customHeight="1" x14ac:dyDescent="0.25">
      <c r="A27" s="1"/>
      <c r="B27" s="34" t="s">
        <v>46</v>
      </c>
      <c r="C27" s="35" t="s">
        <v>11</v>
      </c>
      <c r="D27" s="4">
        <f>ROUND(0.033*D23,2)</f>
        <v>8684.4500000000007</v>
      </c>
      <c r="E27" s="4">
        <f t="shared" ref="E27:G27" si="15">ROUND(0.033*E23,2)</f>
        <v>8684.4500000000007</v>
      </c>
      <c r="F27" s="4">
        <f t="shared" si="15"/>
        <v>8684.4500000000007</v>
      </c>
      <c r="G27" s="4">
        <f t="shared" si="15"/>
        <v>8684.4500000000007</v>
      </c>
      <c r="H27" s="4">
        <f>D27+E27+F27+G27</f>
        <v>34737.800000000003</v>
      </c>
    </row>
    <row r="28" spans="1:8" ht="63" customHeight="1" x14ac:dyDescent="0.25">
      <c r="A28" s="1"/>
      <c r="B28" s="40" t="s">
        <v>23</v>
      </c>
      <c r="C28" s="41"/>
      <c r="D28" s="63"/>
      <c r="E28" s="63"/>
      <c r="F28" s="63"/>
      <c r="G28" s="63"/>
      <c r="H28" s="63"/>
    </row>
    <row r="29" spans="1:8" ht="30.75" customHeight="1" x14ac:dyDescent="0.25">
      <c r="A29" s="1"/>
      <c r="B29" s="34" t="s">
        <v>38</v>
      </c>
      <c r="C29" s="35" t="s">
        <v>11</v>
      </c>
      <c r="D29" s="63">
        <f>ROUND(0.051*D23,2)</f>
        <v>13421.42</v>
      </c>
      <c r="E29" s="63">
        <f t="shared" ref="E29:G29" si="16">ROUND(0.051*E23,2)</f>
        <v>13421.42</v>
      </c>
      <c r="F29" s="63">
        <f t="shared" si="16"/>
        <v>13421.42</v>
      </c>
      <c r="G29" s="63">
        <f t="shared" si="16"/>
        <v>13421.42</v>
      </c>
      <c r="H29" s="63">
        <f>D29+E29+F29+G29</f>
        <v>53685.68</v>
      </c>
    </row>
    <row r="30" spans="1:8" ht="66.75" customHeight="1" x14ac:dyDescent="0.25">
      <c r="A30" s="1"/>
      <c r="B30" s="40" t="s">
        <v>24</v>
      </c>
      <c r="C30" s="41"/>
      <c r="D30" s="1"/>
      <c r="E30" s="1"/>
      <c r="F30" s="1"/>
      <c r="G30" s="1"/>
      <c r="H30" s="1"/>
    </row>
    <row r="31" spans="1:8" x14ac:dyDescent="0.25">
      <c r="A31" s="1"/>
      <c r="B31" s="36"/>
      <c r="C31" s="35" t="s">
        <v>11</v>
      </c>
      <c r="D31" s="4">
        <f>D23+D25+D27+D29</f>
        <v>303429.3</v>
      </c>
      <c r="E31" s="4">
        <f t="shared" ref="E31:G31" si="17">E23+E25+E27+E29</f>
        <v>303429.3</v>
      </c>
      <c r="F31" s="4">
        <f t="shared" si="17"/>
        <v>303429.3</v>
      </c>
      <c r="G31" s="4">
        <f t="shared" si="17"/>
        <v>303429.3</v>
      </c>
      <c r="H31" s="4">
        <f>D31+E31+F31+G31</f>
        <v>1213717.2</v>
      </c>
    </row>
    <row r="32" spans="1:8" ht="30" customHeight="1" x14ac:dyDescent="0.25">
      <c r="A32" s="1"/>
      <c r="B32" s="40" t="s">
        <v>39</v>
      </c>
      <c r="C32" s="41"/>
      <c r="D32" s="42">
        <v>1</v>
      </c>
      <c r="E32" s="42">
        <v>1</v>
      </c>
      <c r="F32" s="42">
        <v>1</v>
      </c>
      <c r="G32" s="35">
        <v>1</v>
      </c>
      <c r="H32" s="43">
        <v>1</v>
      </c>
    </row>
    <row r="33" spans="1:8" ht="15.75" x14ac:dyDescent="0.25">
      <c r="A33" s="1"/>
      <c r="B33" s="40" t="s">
        <v>40</v>
      </c>
      <c r="C33" s="41"/>
      <c r="D33" s="44"/>
      <c r="E33" s="44"/>
      <c r="F33" s="44"/>
      <c r="G33" s="44"/>
      <c r="H33" s="44">
        <f>ROUND(H31/4,1)</f>
        <v>303429.3</v>
      </c>
    </row>
    <row r="34" spans="1:8" ht="51.75" customHeight="1" x14ac:dyDescent="0.25">
      <c r="A34" s="1"/>
      <c r="B34" s="40" t="s">
        <v>41</v>
      </c>
      <c r="C34" s="41"/>
      <c r="D34" s="44"/>
      <c r="E34" s="44"/>
      <c r="F34" s="44"/>
      <c r="G34" s="44"/>
      <c r="H34" s="44">
        <v>273797</v>
      </c>
    </row>
    <row r="35" spans="1:8" ht="85.5" customHeight="1" x14ac:dyDescent="0.25">
      <c r="A35" s="1"/>
      <c r="B35" s="45" t="s">
        <v>42</v>
      </c>
      <c r="C35" s="46"/>
      <c r="D35" s="44"/>
      <c r="E35" s="44"/>
      <c r="F35" s="44"/>
      <c r="G35" s="44"/>
      <c r="H35" s="47">
        <f>ROUND(H33/H34,3)</f>
        <v>1.1080000000000001</v>
      </c>
    </row>
    <row r="36" spans="1:8" ht="59.25" customHeight="1" x14ac:dyDescent="0.25">
      <c r="A36" s="1"/>
      <c r="B36" s="40" t="s">
        <v>43</v>
      </c>
      <c r="C36" s="41"/>
      <c r="D36" s="48" t="s">
        <v>44</v>
      </c>
      <c r="E36" s="49"/>
      <c r="F36" s="49"/>
      <c r="G36" s="50"/>
      <c r="H36" s="44">
        <v>6374</v>
      </c>
    </row>
    <row r="37" spans="1:8" ht="51.75" customHeight="1" x14ac:dyDescent="0.25">
      <c r="A37" s="1"/>
      <c r="B37" s="40" t="s">
        <v>45</v>
      </c>
      <c r="C37" s="41"/>
      <c r="D37" s="36"/>
      <c r="E37" s="36"/>
      <c r="F37" s="36"/>
      <c r="G37" s="36"/>
      <c r="H37" s="44">
        <f>H34+H36</f>
        <v>280171</v>
      </c>
    </row>
    <row r="38" spans="1:8" s="13" customFormat="1" ht="15.75" x14ac:dyDescent="0.25">
      <c r="B38" s="14"/>
    </row>
    <row r="39" spans="1:8" s="13" customFormat="1" x14ac:dyDescent="0.25">
      <c r="B39" s="15"/>
    </row>
    <row r="40" spans="1:8" s="13" customFormat="1" x14ac:dyDescent="0.25">
      <c r="B40" s="15"/>
    </row>
    <row r="41" spans="1:8" s="13" customFormat="1" x14ac:dyDescent="0.25"/>
    <row r="42" spans="1:8" s="13" customFormat="1" x14ac:dyDescent="0.25"/>
    <row r="43" spans="1:8" x14ac:dyDescent="0.25">
      <c r="E43" s="10"/>
      <c r="F43" s="10"/>
      <c r="G43" s="10"/>
    </row>
  </sheetData>
  <mergeCells count="19">
    <mergeCell ref="B36:C36"/>
    <mergeCell ref="B37:C37"/>
    <mergeCell ref="D36:G36"/>
    <mergeCell ref="B28:C28"/>
    <mergeCell ref="G1:H1"/>
    <mergeCell ref="A2:H2"/>
    <mergeCell ref="B33:C33"/>
    <mergeCell ref="B34:C34"/>
    <mergeCell ref="B35:C35"/>
    <mergeCell ref="B24:C24"/>
    <mergeCell ref="B26:C26"/>
    <mergeCell ref="B30:C30"/>
    <mergeCell ref="B32:C32"/>
    <mergeCell ref="D7:H7"/>
    <mergeCell ref="A5:A6"/>
    <mergeCell ref="B5:B6"/>
    <mergeCell ref="C5:C6"/>
    <mergeCell ref="D5:H5"/>
    <mergeCell ref="B7:C7"/>
  </mergeCells>
  <printOptions horizontalCentered="1"/>
  <pageMargins left="0.70866141732283472" right="0.51181102362204722" top="0.55118110236220474" bottom="0.55118110236220474" header="0.31496062992125984" footer="0.31496062992125984"/>
  <pageSetup paperSize="9" scale="5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5-6 дневная  неделя</vt:lpstr>
      <vt:lpstr>5-6 дневная с селом</vt:lpstr>
      <vt:lpstr>'5-6 дневная  неделя'!Заголовки_для_печати</vt:lpstr>
      <vt:lpstr>'5-6 дневная  неделя'!Область_печати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2018-07-16T09:54:22Z</dcterms:modified>
</cp:coreProperties>
</file>