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 с селом" sheetId="5" r:id="rId2"/>
  </sheets>
  <definedNames>
    <definedName name="_xlnm.Print_Titles" localSheetId="0">'5-6 дневная  неделя'!$A:$C,'5-6 дневная  неделя'!$5:$7</definedName>
    <definedName name="_xlnm.Print_Area" localSheetId="0">'5-6 дневная  неделя'!$A$1:$H$37</definedName>
    <definedName name="_xlnm.Print_Area" localSheetId="1">'5-6 дневная с селом'!$A$1:$H$36</definedName>
  </definedNames>
  <calcPr calcId="145621"/>
</workbook>
</file>

<file path=xl/calcChain.xml><?xml version="1.0" encoding="utf-8"?>
<calcChain xmlns="http://schemas.openxmlformats.org/spreadsheetml/2006/main">
  <c r="H36" i="5" l="1"/>
  <c r="H34" i="5"/>
  <c r="H37" i="1"/>
  <c r="H35" i="1"/>
  <c r="E16" i="1" l="1"/>
  <c r="F16" i="1"/>
  <c r="G16" i="1"/>
  <c r="D16" i="1"/>
  <c r="H16" i="5" l="1"/>
  <c r="E11" i="1"/>
  <c r="F11" i="1"/>
  <c r="G11" i="1"/>
  <c r="D11" i="1"/>
  <c r="H17" i="1" l="1"/>
  <c r="E10" i="1"/>
  <c r="H9" i="1"/>
  <c r="E12" i="1" l="1"/>
  <c r="E8" i="5"/>
  <c r="E9" i="5" s="1"/>
  <c r="F8" i="5"/>
  <c r="F9" i="5" s="1"/>
  <c r="G8" i="5"/>
  <c r="G9" i="5" s="1"/>
  <c r="D8" i="5"/>
  <c r="D9" i="5" s="1"/>
  <c r="F10" i="1"/>
  <c r="G10" i="1"/>
  <c r="D10" i="1"/>
  <c r="H7" i="5"/>
  <c r="G15" i="5" l="1"/>
  <c r="E15" i="5"/>
  <c r="D15" i="5"/>
  <c r="F15" i="5"/>
  <c r="E15" i="1"/>
  <c r="E14" i="1"/>
  <c r="E13" i="1"/>
  <c r="H10" i="1"/>
  <c r="E18" i="1" l="1"/>
  <c r="E19" i="1"/>
  <c r="E20" i="1" s="1"/>
  <c r="H8" i="5"/>
  <c r="E22" i="1" l="1"/>
  <c r="E23" i="1" s="1"/>
  <c r="E29" i="1" s="1"/>
  <c r="E13" i="5"/>
  <c r="G13" i="5"/>
  <c r="F13" i="5"/>
  <c r="D10" i="5"/>
  <c r="D13" i="5"/>
  <c r="H9" i="5"/>
  <c r="E10" i="5"/>
  <c r="F10" i="5"/>
  <c r="G10" i="5"/>
  <c r="G14" i="5" l="1"/>
  <c r="E14" i="5"/>
  <c r="F14" i="5"/>
  <c r="D14" i="5"/>
  <c r="E25" i="1"/>
  <c r="E27" i="1"/>
  <c r="H11" i="1"/>
  <c r="E11" i="5"/>
  <c r="E18" i="5" s="1"/>
  <c r="F11" i="5"/>
  <c r="G11" i="5"/>
  <c r="G18" i="5" s="1"/>
  <c r="D11" i="5"/>
  <c r="D12" i="1"/>
  <c r="G12" i="1"/>
  <c r="F12" i="1"/>
  <c r="E12" i="5"/>
  <c r="E17" i="5" s="1"/>
  <c r="H10" i="5"/>
  <c r="G12" i="5"/>
  <c r="G17" i="5" s="1"/>
  <c r="F12" i="5"/>
  <c r="F18" i="5" s="1"/>
  <c r="H13" i="5"/>
  <c r="D12" i="5"/>
  <c r="D17" i="5" s="1"/>
  <c r="H15" i="5"/>
  <c r="D13" i="1"/>
  <c r="G19" i="5" l="1"/>
  <c r="G21" i="5" s="1"/>
  <c r="E19" i="5"/>
  <c r="E21" i="5" s="1"/>
  <c r="D18" i="5"/>
  <c r="D19" i="5" s="1"/>
  <c r="D21" i="5" s="1"/>
  <c r="F17" i="5"/>
  <c r="F19" i="5" s="1"/>
  <c r="F21" i="5" s="1"/>
  <c r="G15" i="1"/>
  <c r="F15" i="1"/>
  <c r="F13" i="1"/>
  <c r="F18" i="1" s="1"/>
  <c r="E31" i="1"/>
  <c r="G13" i="1"/>
  <c r="D15" i="1"/>
  <c r="D19" i="1" s="1"/>
  <c r="H12" i="1"/>
  <c r="H16" i="1"/>
  <c r="F14" i="1"/>
  <c r="G14" i="1"/>
  <c r="D14" i="1"/>
  <c r="H11" i="5"/>
  <c r="H12" i="5"/>
  <c r="G18" i="1" l="1"/>
  <c r="G19" i="1"/>
  <c r="F19" i="1"/>
  <c r="F20" i="1" s="1"/>
  <c r="D18" i="1"/>
  <c r="H13" i="1"/>
  <c r="H14" i="1"/>
  <c r="H15" i="1"/>
  <c r="E22" i="5"/>
  <c r="E28" i="5" s="1"/>
  <c r="H18" i="5"/>
  <c r="F22" i="5"/>
  <c r="F28" i="5" s="1"/>
  <c r="H14" i="5"/>
  <c r="H19" i="1" l="1"/>
  <c r="F22" i="1"/>
  <c r="G20" i="1"/>
  <c r="G22" i="1" s="1"/>
  <c r="G23" i="1" s="1"/>
  <c r="D20" i="1"/>
  <c r="D22" i="1" s="1"/>
  <c r="H18" i="1"/>
  <c r="E24" i="5"/>
  <c r="E26" i="5"/>
  <c r="F24" i="5"/>
  <c r="F26" i="5"/>
  <c r="H17" i="5"/>
  <c r="G22" i="5"/>
  <c r="G28" i="5" s="1"/>
  <c r="H19" i="5"/>
  <c r="F23" i="1"/>
  <c r="F29" i="1" s="1"/>
  <c r="F30" i="5" l="1"/>
  <c r="E30" i="5"/>
  <c r="G25" i="1"/>
  <c r="G29" i="1"/>
  <c r="G27" i="1"/>
  <c r="G31" i="1" s="1"/>
  <c r="H20" i="1"/>
  <c r="H22" i="1"/>
  <c r="G24" i="5"/>
  <c r="G26" i="5"/>
  <c r="F25" i="1"/>
  <c r="F27" i="1"/>
  <c r="D23" i="1"/>
  <c r="D29" i="1" s="1"/>
  <c r="G30" i="5" l="1"/>
  <c r="F31" i="1"/>
  <c r="H23" i="1"/>
  <c r="H29" i="1"/>
  <c r="D27" i="1"/>
  <c r="H27" i="1" s="1"/>
  <c r="D25" i="1"/>
  <c r="H25" i="1" s="1"/>
  <c r="H21" i="5"/>
  <c r="D22" i="5"/>
  <c r="D28" i="5" s="1"/>
  <c r="D31" i="1" l="1"/>
  <c r="H31" i="1" s="1"/>
  <c r="H33" i="1" s="1"/>
  <c r="D24" i="5"/>
  <c r="D26" i="5"/>
  <c r="H22" i="5"/>
  <c r="D30" i="5" l="1"/>
  <c r="H26" i="5"/>
  <c r="H28" i="5"/>
  <c r="H24" i="5"/>
  <c r="H30" i="5" l="1"/>
  <c r="H32" i="5" s="1"/>
</calcChain>
</file>

<file path=xl/sharedStrings.xml><?xml version="1.0" encoding="utf-8"?>
<sst xmlns="http://schemas.openxmlformats.org/spreadsheetml/2006/main" count="125" uniqueCount="49">
  <si>
    <t>1 класс</t>
  </si>
  <si>
    <t>2 класс</t>
  </si>
  <si>
    <t>3 класс</t>
  </si>
  <si>
    <t>4 класс</t>
  </si>
  <si>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</si>
  <si>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</si>
  <si>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</si>
  <si>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</si>
  <si>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</si>
  <si>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</si>
  <si>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</si>
  <si>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</si>
  <si>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</si>
  <si>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</si>
  <si>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</si>
  <si>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</si>
  <si>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</si>
  <si>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</si>
  <si>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</si>
  <si>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</si>
  <si>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</si>
  <si>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</si>
  <si>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</si>
  <si>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</si>
  <si>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</si>
  <si>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</si>
  <si>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</si>
  <si>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учителей на предельно допустимую недельную нагрузку</t>
  </si>
  <si>
    <t>6,9 %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</si>
  <si>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</si>
  <si>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</si>
  <si>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</si>
  <si>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</si>
  <si>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Приложение №3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</si>
  <si>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</si>
  <si>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</si>
  <si>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</si>
  <si>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</si>
  <si>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Расчетная численность обучающихся, чел.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</si>
  <si>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</si>
  <si>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87329,7 тыс. руб./548 классов-комплектов/25 обучающихся=6374 рублей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</si>
  <si>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</si>
  <si>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</si>
  <si>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</si>
  <si>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</si>
  <si>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</si>
  <si>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2,2 % от ФОТ учителей  (добавить К=8489/7500=1,13; 2,2*1,13=2,5%)</t>
  </si>
  <si>
    <t xml:space="preserve">5,1 % от ФОТ учителей </t>
  </si>
  <si>
    <t>6,9 % от ФОТ учителей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</si>
</sst>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/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4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77" zoomScaleNormal="90" zoomScaleSheetLayoutView="77" workbookViewId="0">
      <pane xSplit="3" ySplit="7" topLeftCell="D26" activePane="bottomRight" state="frozen"/>
      <selection pane="topRight" activeCell="D1" sqref="D1"/>
      <selection pane="bottomLeft" activeCell="A5" sqref="A5"/>
      <selection pane="bottomRight" activeCell="B32" sqref="B32:H37"/>
    </sheetView>
  </sheetViews>
  <sheetFormatPr defaultRowHeight="15" x14ac:dyDescent="0.25"/>
  <cols>
    <col min="1" max="1" width="7.140625" style="3" customWidth="1"/>
    <col min="2" max="2" width="41.42578125" style="3" customWidth="1"/>
    <col min="3" max="3" width="13.7109375" style="3" customWidth="1"/>
    <col min="4" max="4" width="12.28515625" style="3" customWidth="1"/>
    <col min="5" max="5" width="12.140625" style="3" customWidth="1"/>
    <col min="6" max="6" width="12.7109375" style="3" customWidth="1"/>
    <col min="7" max="7" width="13" style="3" customWidth="1"/>
    <col min="8" max="8" width="13.140625" style="3" customWidth="1"/>
    <col min="9" max="16384" width="9.140625" style="3"/>
  </cols>
  <sheetData>
    <row r="1" spans="1:12" x14ac:dyDescent="0.25">
      <c r="G1" s="26" t="s">
        <v>33</v>
      </c>
      <c r="H1" s="26"/>
    </row>
    <row r="2" spans="1:12" ht="52.5" customHeight="1" x14ac:dyDescent="0.3">
      <c r="A2" s="34" t="s">
        <v>41</v>
      </c>
      <c r="B2" s="34"/>
      <c r="C2" s="34"/>
      <c r="D2" s="34"/>
      <c r="E2" s="34"/>
      <c r="F2" s="34"/>
      <c r="G2" s="34"/>
      <c r="H2" s="34"/>
      <c r="I2" s="2"/>
      <c r="J2" s="2"/>
      <c r="K2" s="2"/>
      <c r="L2" s="2"/>
    </row>
    <row r="5" spans="1:12" ht="15" customHeight="1" x14ac:dyDescent="0.25">
      <c r="A5" s="37" t="s">
        <v>5</v>
      </c>
      <c r="B5" s="28" t="s">
        <v>6</v>
      </c>
      <c r="C5" s="28" t="s">
        <v>7</v>
      </c>
      <c r="D5" s="27" t="s">
        <v>13</v>
      </c>
      <c r="E5" s="27"/>
      <c r="F5" s="27"/>
      <c r="G5" s="27"/>
      <c r="H5" s="27"/>
    </row>
    <row r="6" spans="1:12" ht="15" customHeight="1" x14ac:dyDescent="0.25">
      <c r="A6" s="38"/>
      <c r="B6" s="28"/>
      <c r="C6" s="28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</row>
    <row r="7" spans="1:12" ht="45" x14ac:dyDescent="0.25">
      <c r="A7" s="39"/>
      <c r="B7" s="28"/>
      <c r="C7" s="28"/>
      <c r="D7" s="5" t="s">
        <v>10</v>
      </c>
      <c r="E7" s="5" t="s">
        <v>10</v>
      </c>
      <c r="F7" s="5" t="s">
        <v>10</v>
      </c>
      <c r="G7" s="5" t="s">
        <v>10</v>
      </c>
      <c r="H7" s="5" t="s">
        <v>10</v>
      </c>
    </row>
    <row r="8" spans="1:12" ht="30" customHeight="1" x14ac:dyDescent="0.25">
      <c r="A8" s="6"/>
      <c r="B8" s="40" t="s">
        <v>12</v>
      </c>
      <c r="C8" s="41"/>
      <c r="D8" s="7"/>
      <c r="E8" s="7"/>
      <c r="F8" s="7"/>
      <c r="G8" s="7"/>
      <c r="H8" s="8"/>
    </row>
    <row r="9" spans="1:12" ht="43.5" customHeight="1" x14ac:dyDescent="0.25">
      <c r="A9" s="6">
        <v>1</v>
      </c>
      <c r="B9" s="9" t="s">
        <v>26</v>
      </c>
      <c r="C9" s="10" t="s">
        <v>25</v>
      </c>
      <c r="D9" s="11">
        <v>13</v>
      </c>
      <c r="E9" s="12">
        <v>13</v>
      </c>
      <c r="F9" s="12">
        <v>13</v>
      </c>
      <c r="G9" s="12">
        <v>13</v>
      </c>
      <c r="H9" s="13">
        <f t="shared" ref="H9:H20" si="0">D9+E9+F9+G9</f>
        <v>52</v>
      </c>
    </row>
    <row r="10" spans="1:12" ht="43.5" customHeight="1" x14ac:dyDescent="0.25">
      <c r="A10" s="13">
        <v>2</v>
      </c>
      <c r="B10" s="14" t="s">
        <v>9</v>
      </c>
      <c r="C10" s="13" t="s">
        <v>8</v>
      </c>
      <c r="D10" s="13">
        <f>ROUND(D9/18,2)</f>
        <v>0.72</v>
      </c>
      <c r="E10" s="13">
        <f t="shared" ref="E10:G10" si="1">ROUND(E9/18,2)</f>
        <v>0.72</v>
      </c>
      <c r="F10" s="13">
        <f t="shared" si="1"/>
        <v>0.72</v>
      </c>
      <c r="G10" s="13">
        <f t="shared" si="1"/>
        <v>0.72</v>
      </c>
      <c r="H10" s="13">
        <f t="shared" si="0"/>
        <v>2.88</v>
      </c>
    </row>
    <row r="11" spans="1:12" ht="30" x14ac:dyDescent="0.25">
      <c r="A11" s="13">
        <v>3</v>
      </c>
      <c r="B11" s="14" t="s">
        <v>30</v>
      </c>
      <c r="C11" s="13" t="s">
        <v>11</v>
      </c>
      <c r="D11" s="15">
        <f>ROUND(8621*D10,2)</f>
        <v>6207.12</v>
      </c>
      <c r="E11" s="15">
        <f t="shared" ref="E11:G11" si="2">ROUND(8621*E10,2)</f>
        <v>6207.12</v>
      </c>
      <c r="F11" s="15">
        <f t="shared" si="2"/>
        <v>6207.12</v>
      </c>
      <c r="G11" s="15">
        <f t="shared" si="2"/>
        <v>6207.12</v>
      </c>
      <c r="H11" s="15">
        <f t="shared" si="0"/>
        <v>24828.48</v>
      </c>
    </row>
    <row r="12" spans="1:12" ht="30" x14ac:dyDescent="0.25">
      <c r="A12" s="13">
        <v>4</v>
      </c>
      <c r="B12" s="14" t="s">
        <v>43</v>
      </c>
      <c r="C12" s="13" t="s">
        <v>11</v>
      </c>
      <c r="D12" s="15">
        <f>ROUND(D11*0.3,2)</f>
        <v>1862.14</v>
      </c>
      <c r="E12" s="15">
        <f t="shared" ref="E12:G12" si="3">ROUND(E11*0.3,2)</f>
        <v>1862.14</v>
      </c>
      <c r="F12" s="15">
        <f t="shared" si="3"/>
        <v>1862.14</v>
      </c>
      <c r="G12" s="15">
        <f t="shared" si="3"/>
        <v>1862.14</v>
      </c>
      <c r="H12" s="15">
        <f t="shared" si="0"/>
        <v>7448.56</v>
      </c>
    </row>
    <row r="13" spans="1:12" ht="45" x14ac:dyDescent="0.25">
      <c r="A13" s="13">
        <v>5</v>
      </c>
      <c r="B13" s="14" t="s">
        <v>44</v>
      </c>
      <c r="C13" s="13" t="s">
        <v>11</v>
      </c>
      <c r="D13" s="15">
        <f>ROUND((D11+D12)*0.3,2)</f>
        <v>2420.7800000000002</v>
      </c>
      <c r="E13" s="15">
        <f t="shared" ref="E13:G13" si="4">ROUND((E11+E12)*0.3,2)</f>
        <v>2420.7800000000002</v>
      </c>
      <c r="F13" s="15">
        <f t="shared" si="4"/>
        <v>2420.7800000000002</v>
      </c>
      <c r="G13" s="15">
        <f t="shared" si="4"/>
        <v>2420.7800000000002</v>
      </c>
      <c r="H13" s="15">
        <f t="shared" si="0"/>
        <v>9683.1200000000008</v>
      </c>
    </row>
    <row r="14" spans="1:12" ht="45" x14ac:dyDescent="0.25">
      <c r="A14" s="13">
        <v>6</v>
      </c>
      <c r="B14" s="14" t="s">
        <v>29</v>
      </c>
      <c r="C14" s="13" t="s">
        <v>11</v>
      </c>
      <c r="D14" s="15">
        <f>ROUND((D11+D12)*0.2,2)</f>
        <v>1613.85</v>
      </c>
      <c r="E14" s="15">
        <f t="shared" ref="E14:G14" si="5">ROUND((E11+E12)*0.2,2)</f>
        <v>1613.85</v>
      </c>
      <c r="F14" s="15">
        <f t="shared" si="5"/>
        <v>1613.85</v>
      </c>
      <c r="G14" s="15">
        <f t="shared" si="5"/>
        <v>1613.85</v>
      </c>
      <c r="H14" s="15">
        <f t="shared" si="0"/>
        <v>6455.4</v>
      </c>
    </row>
    <row r="15" spans="1:12" ht="30" x14ac:dyDescent="0.25">
      <c r="A15" s="13">
        <v>7</v>
      </c>
      <c r="B15" s="14" t="s">
        <v>14</v>
      </c>
      <c r="C15" s="13" t="s">
        <v>11</v>
      </c>
      <c r="D15" s="15">
        <f>ROUND((D11+D12)*0.2,2)</f>
        <v>1613.85</v>
      </c>
      <c r="E15" s="15">
        <f t="shared" ref="E15:G15" si="6">ROUND((E11+E12)*0.2,2)</f>
        <v>1613.85</v>
      </c>
      <c r="F15" s="15">
        <f t="shared" si="6"/>
        <v>1613.85</v>
      </c>
      <c r="G15" s="15">
        <f t="shared" si="6"/>
        <v>1613.85</v>
      </c>
      <c r="H15" s="15">
        <f t="shared" si="0"/>
        <v>6455.4</v>
      </c>
    </row>
    <row r="16" spans="1:12" ht="45" x14ac:dyDescent="0.25">
      <c r="A16" s="13">
        <v>8</v>
      </c>
      <c r="B16" s="14" t="s">
        <v>31</v>
      </c>
      <c r="C16" s="13" t="s">
        <v>11</v>
      </c>
      <c r="D16" s="15">
        <f>ROUND(D11*0.1,2)</f>
        <v>620.71</v>
      </c>
      <c r="E16" s="15">
        <f t="shared" ref="E16:G16" si="7">ROUND(E11*0.1,2)</f>
        <v>620.71</v>
      </c>
      <c r="F16" s="15">
        <f t="shared" si="7"/>
        <v>620.71</v>
      </c>
      <c r="G16" s="15">
        <f t="shared" si="7"/>
        <v>620.71</v>
      </c>
      <c r="H16" s="15">
        <f t="shared" si="0"/>
        <v>2482.84</v>
      </c>
    </row>
    <row r="17" spans="1:8" ht="30" x14ac:dyDescent="0.25">
      <c r="A17" s="13"/>
      <c r="B17" s="14" t="s">
        <v>32</v>
      </c>
      <c r="C17" s="13" t="s">
        <v>11</v>
      </c>
      <c r="D17" s="15">
        <v>0</v>
      </c>
      <c r="E17" s="15">
        <v>0</v>
      </c>
      <c r="F17" s="15">
        <v>0</v>
      </c>
      <c r="G17" s="15">
        <v>0</v>
      </c>
      <c r="H17" s="15">
        <f t="shared" si="0"/>
        <v>0</v>
      </c>
    </row>
    <row r="18" spans="1:8" x14ac:dyDescent="0.25">
      <c r="A18" s="13">
        <v>9</v>
      </c>
      <c r="B18" s="16" t="s">
        <v>15</v>
      </c>
      <c r="C18" s="13" t="s">
        <v>11</v>
      </c>
      <c r="D18" s="15">
        <f>ROUND((D11+D12+D13+D15+D16+D14+D17)*0.05,2)</f>
        <v>716.92</v>
      </c>
      <c r="E18" s="15">
        <f t="shared" ref="E18:G18" si="8">ROUND((E11+E12+E13+E15+E16+E14+E17)*0.05,2)</f>
        <v>716.92</v>
      </c>
      <c r="F18" s="15">
        <f t="shared" si="8"/>
        <v>716.92</v>
      </c>
      <c r="G18" s="15">
        <f t="shared" si="8"/>
        <v>716.92</v>
      </c>
      <c r="H18" s="15">
        <f t="shared" si="0"/>
        <v>2867.68</v>
      </c>
    </row>
    <row r="19" spans="1:8" x14ac:dyDescent="0.25">
      <c r="A19" s="13">
        <v>10</v>
      </c>
      <c r="B19" s="16" t="s">
        <v>16</v>
      </c>
      <c r="C19" s="13" t="s">
        <v>11</v>
      </c>
      <c r="D19" s="13">
        <f>ROUND((D11+D12+D13+D15+D16+D14+D17)*0.01,2)</f>
        <v>143.38</v>
      </c>
      <c r="E19" s="13">
        <f t="shared" ref="E19:G19" si="9">ROUND((E11+E12+E13+E15+E16+E14+E17)*0.01,2)</f>
        <v>143.38</v>
      </c>
      <c r="F19" s="13">
        <f t="shared" si="9"/>
        <v>143.38</v>
      </c>
      <c r="G19" s="13">
        <f t="shared" si="9"/>
        <v>143.38</v>
      </c>
      <c r="H19" s="15">
        <f t="shared" si="0"/>
        <v>573.52</v>
      </c>
    </row>
    <row r="20" spans="1:8" ht="31.5" customHeight="1" x14ac:dyDescent="0.25">
      <c r="A20" s="13">
        <v>11</v>
      </c>
      <c r="B20" s="14" t="s">
        <v>20</v>
      </c>
      <c r="C20" s="13" t="s">
        <v>11</v>
      </c>
      <c r="D20" s="1">
        <f>ROUND((D11+D12+D13+D15+D16+D17+D18+D19+D14)*0.302,2)</f>
        <v>4590.0200000000004</v>
      </c>
      <c r="E20" s="1">
        <f t="shared" ref="E20:G20" si="10">ROUND((E11+E12+E13+E15+E16+E17+E18+E19+E14)*0.302,2)</f>
        <v>4590.0200000000004</v>
      </c>
      <c r="F20" s="1">
        <f t="shared" si="10"/>
        <v>4590.0200000000004</v>
      </c>
      <c r="G20" s="1">
        <f t="shared" si="10"/>
        <v>4590.0200000000004</v>
      </c>
      <c r="H20" s="15">
        <f t="shared" si="0"/>
        <v>18360.080000000002</v>
      </c>
    </row>
    <row r="21" spans="1:8" x14ac:dyDescent="0.25">
      <c r="A21" s="13"/>
      <c r="B21" s="14" t="s">
        <v>17</v>
      </c>
      <c r="C21" s="13"/>
      <c r="D21" s="15"/>
      <c r="E21" s="15"/>
      <c r="F21" s="15"/>
      <c r="G21" s="15"/>
      <c r="H21" s="15"/>
    </row>
    <row r="22" spans="1:8" x14ac:dyDescent="0.25">
      <c r="A22" s="13"/>
      <c r="B22" s="17" t="s">
        <v>18</v>
      </c>
      <c r="C22" s="13" t="s">
        <v>11</v>
      </c>
      <c r="D22" s="15">
        <f>D11+D12+D13+D15+D16+D17+D18+D19+D20+D14</f>
        <v>19788.77</v>
      </c>
      <c r="E22" s="15">
        <f t="shared" ref="E22:G22" si="11">E11+E12+E13+E15+E16+E17+E18+E19+E20+E14</f>
        <v>19788.77</v>
      </c>
      <c r="F22" s="15">
        <f t="shared" si="11"/>
        <v>19788.77</v>
      </c>
      <c r="G22" s="15">
        <f t="shared" si="11"/>
        <v>19788.77</v>
      </c>
      <c r="H22" s="15">
        <f>D22+E22+F22+G22</f>
        <v>79155.08</v>
      </c>
    </row>
    <row r="23" spans="1:8" x14ac:dyDescent="0.25">
      <c r="A23" s="16"/>
      <c r="B23" s="17" t="s">
        <v>19</v>
      </c>
      <c r="C23" s="13" t="s">
        <v>11</v>
      </c>
      <c r="D23" s="15">
        <f>ROUND(D22*12,2)</f>
        <v>237465.24</v>
      </c>
      <c r="E23" s="15">
        <f t="shared" ref="E23:G23" si="12">ROUND(E22*12,2)</f>
        <v>237465.24</v>
      </c>
      <c r="F23" s="15">
        <f t="shared" si="12"/>
        <v>237465.24</v>
      </c>
      <c r="G23" s="15">
        <f t="shared" si="12"/>
        <v>237465.24</v>
      </c>
      <c r="H23" s="15">
        <f>D23+E23+F23+G23</f>
        <v>949860.96</v>
      </c>
    </row>
    <row r="24" spans="1:8" ht="19.5" customHeight="1" x14ac:dyDescent="0.25">
      <c r="A24" s="16"/>
      <c r="B24" s="42" t="s">
        <v>21</v>
      </c>
      <c r="C24" s="43"/>
      <c r="D24" s="16"/>
      <c r="E24" s="16"/>
      <c r="F24" s="16"/>
      <c r="G24" s="16"/>
      <c r="H24" s="16"/>
    </row>
    <row r="25" spans="1:8" ht="30" x14ac:dyDescent="0.25">
      <c r="A25" s="16"/>
      <c r="B25" s="14" t="s">
        <v>28</v>
      </c>
      <c r="C25" s="13" t="s">
        <v>11</v>
      </c>
      <c r="D25" s="15">
        <f>ROUND(D23*0.069,2)</f>
        <v>16385.099999999999</v>
      </c>
      <c r="E25" s="15">
        <f>ROUND(E23*0.069,2)</f>
        <v>16385.099999999999</v>
      </c>
      <c r="F25" s="15">
        <f>ROUND(F23*0.069,2)</f>
        <v>16385.099999999999</v>
      </c>
      <c r="G25" s="15">
        <f>ROUND(G23*0.069,2)</f>
        <v>16385.099999999999</v>
      </c>
      <c r="H25" s="15">
        <f>D25+E25+F25+G25</f>
        <v>65540.399999999994</v>
      </c>
    </row>
    <row r="26" spans="1:8" ht="66" customHeight="1" x14ac:dyDescent="0.25">
      <c r="A26" s="16"/>
      <c r="B26" s="29" t="s">
        <v>23</v>
      </c>
      <c r="C26" s="30"/>
      <c r="D26" s="15"/>
      <c r="E26" s="15"/>
      <c r="F26" s="15"/>
      <c r="G26" s="15"/>
      <c r="H26" s="15"/>
    </row>
    <row r="27" spans="1:8" ht="45" customHeight="1" x14ac:dyDescent="0.25">
      <c r="A27" s="16"/>
      <c r="B27" s="14" t="s">
        <v>47</v>
      </c>
      <c r="C27" s="13" t="s">
        <v>11</v>
      </c>
      <c r="D27" s="15">
        <f>ROUND(0.051*D23,2)</f>
        <v>12110.73</v>
      </c>
      <c r="E27" s="15">
        <f>ROUND(0.051*E23,2)</f>
        <v>12110.73</v>
      </c>
      <c r="F27" s="15">
        <f>ROUND(0.051*F23,2)</f>
        <v>12110.73</v>
      </c>
      <c r="G27" s="15">
        <f>ROUND(0.051*G23,2)</f>
        <v>12110.73</v>
      </c>
      <c r="H27" s="15">
        <f>D27+E27+F27+G27</f>
        <v>48442.92</v>
      </c>
    </row>
    <row r="28" spans="1:8" ht="66.75" customHeight="1" x14ac:dyDescent="0.25">
      <c r="A28" s="16"/>
      <c r="B28" s="29" t="s">
        <v>22</v>
      </c>
      <c r="C28" s="30"/>
      <c r="D28" s="16"/>
      <c r="E28" s="16"/>
      <c r="F28" s="16"/>
      <c r="G28" s="16"/>
      <c r="H28" s="16"/>
    </row>
    <row r="29" spans="1:8" ht="30" x14ac:dyDescent="0.25">
      <c r="A29" s="16"/>
      <c r="B29" s="14" t="s">
        <v>46</v>
      </c>
      <c r="C29" s="13" t="s">
        <v>11</v>
      </c>
      <c r="D29" s="15">
        <f>ROUND(0.025*D23,2)</f>
        <v>5936.63</v>
      </c>
      <c r="E29" s="15">
        <f t="shared" ref="E29:G29" si="13">ROUND(0.025*E23,2)</f>
        <v>5936.63</v>
      </c>
      <c r="F29" s="15">
        <f t="shared" si="13"/>
        <v>5936.63</v>
      </c>
      <c r="G29" s="15">
        <f t="shared" si="13"/>
        <v>5936.63</v>
      </c>
      <c r="H29" s="15">
        <f>D29+E29+F29+G29</f>
        <v>23746.52</v>
      </c>
    </row>
    <row r="30" spans="1:8" ht="68.25" customHeight="1" x14ac:dyDescent="0.25">
      <c r="A30" s="16"/>
      <c r="B30" s="29" t="s">
        <v>24</v>
      </c>
      <c r="C30" s="30"/>
      <c r="D30" s="16"/>
      <c r="E30" s="16"/>
      <c r="F30" s="16"/>
      <c r="G30" s="16"/>
      <c r="H30" s="16"/>
    </row>
    <row r="31" spans="1:8" x14ac:dyDescent="0.25">
      <c r="A31" s="16"/>
      <c r="B31" s="16"/>
      <c r="C31" s="13" t="s">
        <v>11</v>
      </c>
      <c r="D31" s="15">
        <f>D23+D25+D27+D29</f>
        <v>271897.7</v>
      </c>
      <c r="E31" s="15">
        <f t="shared" ref="E31:G31" si="14">E23+E25+E27+E29</f>
        <v>271897.7</v>
      </c>
      <c r="F31" s="15">
        <f t="shared" si="14"/>
        <v>271897.7</v>
      </c>
      <c r="G31" s="15">
        <f t="shared" si="14"/>
        <v>271897.7</v>
      </c>
      <c r="H31" s="15">
        <f>D31+E31+F31+G31</f>
        <v>1087590.8</v>
      </c>
    </row>
    <row r="32" spans="1:8" ht="15.75" x14ac:dyDescent="0.25">
      <c r="A32" s="16"/>
      <c r="B32" s="29" t="s">
        <v>38</v>
      </c>
      <c r="C32" s="30"/>
      <c r="D32" s="18">
        <v>1</v>
      </c>
      <c r="E32" s="18">
        <v>1</v>
      </c>
      <c r="F32" s="18">
        <v>1</v>
      </c>
      <c r="G32" s="13">
        <v>1</v>
      </c>
      <c r="H32" s="19">
        <v>1</v>
      </c>
    </row>
    <row r="33" spans="1:8" ht="15.75" x14ac:dyDescent="0.25">
      <c r="A33" s="16"/>
      <c r="B33" s="29" t="s">
        <v>34</v>
      </c>
      <c r="C33" s="30"/>
      <c r="D33" s="20"/>
      <c r="E33" s="20"/>
      <c r="F33" s="20"/>
      <c r="G33" s="20"/>
      <c r="H33" s="20">
        <f>ROUND(H31/4,1)</f>
        <v>271897.7</v>
      </c>
    </row>
    <row r="34" spans="1:8" ht="54" customHeight="1" x14ac:dyDescent="0.25">
      <c r="A34" s="16"/>
      <c r="B34" s="29" t="s">
        <v>35</v>
      </c>
      <c r="C34" s="30"/>
      <c r="D34" s="20"/>
      <c r="E34" s="20"/>
      <c r="F34" s="20"/>
      <c r="G34" s="20"/>
      <c r="H34" s="20">
        <v>271898</v>
      </c>
    </row>
    <row r="35" spans="1:8" ht="82.5" customHeight="1" x14ac:dyDescent="0.25">
      <c r="A35" s="16"/>
      <c r="B35" s="35" t="s">
        <v>39</v>
      </c>
      <c r="C35" s="36"/>
      <c r="D35" s="20"/>
      <c r="E35" s="20"/>
      <c r="F35" s="20"/>
      <c r="G35" s="20"/>
      <c r="H35" s="21">
        <f>ROUND(H33/H34,3)</f>
        <v>1</v>
      </c>
    </row>
    <row r="36" spans="1:8" ht="51" customHeight="1" x14ac:dyDescent="0.25">
      <c r="A36" s="16"/>
      <c r="B36" s="29" t="s">
        <v>36</v>
      </c>
      <c r="C36" s="30"/>
      <c r="D36" s="31" t="s">
        <v>40</v>
      </c>
      <c r="E36" s="32"/>
      <c r="F36" s="32"/>
      <c r="G36" s="33"/>
      <c r="H36" s="20">
        <v>6374</v>
      </c>
    </row>
    <row r="37" spans="1:8" ht="42.75" customHeight="1" x14ac:dyDescent="0.25">
      <c r="A37" s="16"/>
      <c r="B37" s="29" t="s">
        <v>37</v>
      </c>
      <c r="C37" s="30"/>
      <c r="D37" s="16"/>
      <c r="E37" s="16"/>
      <c r="F37" s="16"/>
      <c r="G37" s="16"/>
      <c r="H37" s="20">
        <f>H34+H36</f>
        <v>278272</v>
      </c>
    </row>
  </sheetData>
  <mergeCells count="18">
    <mergeCell ref="B37:C37"/>
    <mergeCell ref="D36:G36"/>
    <mergeCell ref="A2:H2"/>
    <mergeCell ref="B32:C32"/>
    <mergeCell ref="B33:C33"/>
    <mergeCell ref="B34:C34"/>
    <mergeCell ref="B35:C35"/>
    <mergeCell ref="B36:C36"/>
    <mergeCell ref="A5:A7"/>
    <mergeCell ref="B8:C8"/>
    <mergeCell ref="B28:C28"/>
    <mergeCell ref="B24:C24"/>
    <mergeCell ref="B30:C30"/>
    <mergeCell ref="G1:H1"/>
    <mergeCell ref="D5:H5"/>
    <mergeCell ref="C5:C7"/>
    <mergeCell ref="B5:B7"/>
    <mergeCell ref="B26:C26"/>
  </mergeCells>
  <printOptions horizontalCentered="1"/>
  <pageMargins left="0.51181102362204722" right="0.31496062992125984" top="0.74803149606299213" bottom="0.55118110236220474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="60" zoomScaleNormal="90" workbookViewId="0">
      <pane xSplit="3" ySplit="5" topLeftCell="D12" activePane="bottomRight" state="frozen"/>
      <selection pane="topRight" activeCell="D1" sqref="D1"/>
      <selection pane="bottomLeft" activeCell="A5" sqref="A5"/>
      <selection pane="bottomRight" activeCell="D18" sqref="D18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28515625" style="3" customWidth="1"/>
    <col min="5" max="5" width="12.140625" style="3" customWidth="1"/>
    <col min="6" max="6" width="12.7109375" style="3" customWidth="1"/>
    <col min="7" max="7" width="13" style="3" customWidth="1"/>
    <col min="8" max="8" width="24.140625" style="3" customWidth="1"/>
    <col min="9" max="16384" width="9.140625" style="3"/>
  </cols>
  <sheetData>
    <row r="1" spans="1:8" x14ac:dyDescent="0.25">
      <c r="G1" s="26" t="s">
        <v>33</v>
      </c>
      <c r="H1" s="26"/>
    </row>
    <row r="2" spans="1:8" ht="54.75" customHeight="1" x14ac:dyDescent="0.3">
      <c r="A2" s="34" t="s">
        <v>42</v>
      </c>
      <c r="B2" s="34"/>
      <c r="C2" s="34"/>
      <c r="D2" s="34"/>
      <c r="E2" s="34"/>
      <c r="F2" s="34"/>
      <c r="G2" s="34"/>
      <c r="H2" s="34"/>
    </row>
    <row r="4" spans="1:8" ht="15" customHeight="1" x14ac:dyDescent="0.25">
      <c r="A4" s="37" t="s">
        <v>5</v>
      </c>
      <c r="B4" s="28" t="s">
        <v>6</v>
      </c>
      <c r="C4" s="28" t="s">
        <v>7</v>
      </c>
      <c r="D4" s="27" t="s">
        <v>13</v>
      </c>
      <c r="E4" s="27"/>
      <c r="F4" s="27"/>
      <c r="G4" s="27"/>
      <c r="H4" s="27"/>
    </row>
    <row r="5" spans="1:8" ht="15" customHeight="1" x14ac:dyDescent="0.25">
      <c r="A5" s="38"/>
      <c r="B5" s="28"/>
      <c r="C5" s="28"/>
      <c r="D5" s="4" t="s">
        <v>0</v>
      </c>
      <c r="E5" s="4" t="s">
        <v>1</v>
      </c>
      <c r="F5" s="4" t="s">
        <v>2</v>
      </c>
      <c r="G5" s="4" t="s">
        <v>3</v>
      </c>
      <c r="H5" s="13" t="s">
        <v>4</v>
      </c>
    </row>
    <row r="6" spans="1:8" ht="30" customHeight="1" x14ac:dyDescent="0.25">
      <c r="A6" s="6"/>
      <c r="B6" s="40" t="s">
        <v>12</v>
      </c>
      <c r="C6" s="41"/>
      <c r="D6" s="28"/>
      <c r="E6" s="28"/>
      <c r="F6" s="28"/>
      <c r="G6" s="28"/>
      <c r="H6" s="28"/>
    </row>
    <row r="7" spans="1:8" ht="30" customHeight="1" x14ac:dyDescent="0.25">
      <c r="A7" s="6">
        <v>1</v>
      </c>
      <c r="B7" s="9" t="s">
        <v>26</v>
      </c>
      <c r="C7" s="10" t="s">
        <v>25</v>
      </c>
      <c r="D7" s="11">
        <v>13</v>
      </c>
      <c r="E7" s="12">
        <v>13</v>
      </c>
      <c r="F7" s="12">
        <v>13</v>
      </c>
      <c r="G7" s="12">
        <v>13</v>
      </c>
      <c r="H7" s="13">
        <f t="shared" ref="H7:H19" si="0">D7+E7+F7+G7</f>
        <v>52</v>
      </c>
    </row>
    <row r="8" spans="1:8" ht="43.5" customHeight="1" x14ac:dyDescent="0.25">
      <c r="A8" s="13">
        <v>2</v>
      </c>
      <c r="B8" s="14" t="s">
        <v>27</v>
      </c>
      <c r="C8" s="13" t="s">
        <v>8</v>
      </c>
      <c r="D8" s="13">
        <f>ROUND(D7/18,2)</f>
        <v>0.72</v>
      </c>
      <c r="E8" s="13">
        <f t="shared" ref="E8:G8" si="1">ROUND(E7/18,2)</f>
        <v>0.72</v>
      </c>
      <c r="F8" s="13">
        <f t="shared" si="1"/>
        <v>0.72</v>
      </c>
      <c r="G8" s="13">
        <f t="shared" si="1"/>
        <v>0.72</v>
      </c>
      <c r="H8" s="13">
        <f t="shared" si="0"/>
        <v>2.88</v>
      </c>
    </row>
    <row r="9" spans="1:8" ht="45" x14ac:dyDescent="0.25">
      <c r="A9" s="6">
        <v>3</v>
      </c>
      <c r="B9" s="14" t="s">
        <v>30</v>
      </c>
      <c r="C9" s="13" t="s">
        <v>11</v>
      </c>
      <c r="D9" s="15">
        <f>ROUND(8621*D8,2)</f>
        <v>6207.12</v>
      </c>
      <c r="E9" s="15">
        <f t="shared" ref="E9:G9" si="2">ROUND(8621*E8,2)</f>
        <v>6207.12</v>
      </c>
      <c r="F9" s="15">
        <f t="shared" si="2"/>
        <v>6207.12</v>
      </c>
      <c r="G9" s="15">
        <f t="shared" si="2"/>
        <v>6207.12</v>
      </c>
      <c r="H9" s="15">
        <f t="shared" si="0"/>
        <v>24828.48</v>
      </c>
    </row>
    <row r="10" spans="1:8" ht="60" x14ac:dyDescent="0.25">
      <c r="A10" s="13">
        <v>4</v>
      </c>
      <c r="B10" s="14" t="s">
        <v>43</v>
      </c>
      <c r="C10" s="13" t="s">
        <v>11</v>
      </c>
      <c r="D10" s="15">
        <f>ROUND(D9*0.3,2)</f>
        <v>1862.14</v>
      </c>
      <c r="E10" s="15">
        <f t="shared" ref="E10:G10" si="3">ROUND(E9*0.3,2)</f>
        <v>1862.14</v>
      </c>
      <c r="F10" s="15">
        <f t="shared" si="3"/>
        <v>1862.14</v>
      </c>
      <c r="G10" s="15">
        <f t="shared" si="3"/>
        <v>1862.14</v>
      </c>
      <c r="H10" s="15">
        <f t="shared" si="0"/>
        <v>7448.56</v>
      </c>
    </row>
    <row r="11" spans="1:8" ht="60" x14ac:dyDescent="0.25">
      <c r="A11" s="22">
        <v>5</v>
      </c>
      <c r="B11" s="14" t="s">
        <v>29</v>
      </c>
      <c r="C11" s="13" t="s">
        <v>11</v>
      </c>
      <c r="D11" s="15">
        <f>ROUND((D9+D10)*0.2,2)</f>
        <v>1613.85</v>
      </c>
      <c r="E11" s="15">
        <f t="shared" ref="E11:G11" si="4">ROUND((E9+E10)*0.2,2)</f>
        <v>1613.85</v>
      </c>
      <c r="F11" s="15">
        <f t="shared" si="4"/>
        <v>1613.85</v>
      </c>
      <c r="G11" s="15">
        <f t="shared" si="4"/>
        <v>1613.85</v>
      </c>
      <c r="H11" s="15">
        <f t="shared" si="0"/>
        <v>6455.4</v>
      </c>
    </row>
    <row r="12" spans="1:8" ht="75" x14ac:dyDescent="0.25">
      <c r="A12" s="6">
        <v>6</v>
      </c>
      <c r="B12" s="14" t="s">
        <v>44</v>
      </c>
      <c r="C12" s="13" t="s">
        <v>11</v>
      </c>
      <c r="D12" s="15">
        <f>ROUND((D9+D10)*0.3,2)</f>
        <v>2420.7800000000002</v>
      </c>
      <c r="E12" s="15">
        <f t="shared" ref="E12:F12" si="5">ROUND((E9+E10)*0.3,2)</f>
        <v>2420.7800000000002</v>
      </c>
      <c r="F12" s="15">
        <f t="shared" si="5"/>
        <v>2420.7800000000002</v>
      </c>
      <c r="G12" s="15">
        <f t="shared" ref="G12" si="6">ROUND((G9+G10)*0.3,2)</f>
        <v>2420.7800000000002</v>
      </c>
      <c r="H12" s="15">
        <f t="shared" si="0"/>
        <v>9683.1200000000008</v>
      </c>
    </row>
    <row r="13" spans="1:8" ht="60" x14ac:dyDescent="0.25">
      <c r="A13" s="13">
        <v>7</v>
      </c>
      <c r="B13" s="14" t="s">
        <v>45</v>
      </c>
      <c r="C13" s="13" t="s">
        <v>11</v>
      </c>
      <c r="D13" s="15">
        <f>ROUND(D9*0.25,2)</f>
        <v>1551.78</v>
      </c>
      <c r="E13" s="15">
        <f>ROUND(E9*0.25,2)</f>
        <v>1551.78</v>
      </c>
      <c r="F13" s="15">
        <f t="shared" ref="F13:G13" si="7">ROUND(F9*0.25,2)</f>
        <v>1551.78</v>
      </c>
      <c r="G13" s="15">
        <f t="shared" si="7"/>
        <v>1551.78</v>
      </c>
      <c r="H13" s="15">
        <f t="shared" si="0"/>
        <v>6207.12</v>
      </c>
    </row>
    <row r="14" spans="1:8" ht="45" x14ac:dyDescent="0.25">
      <c r="A14" s="6">
        <v>8</v>
      </c>
      <c r="B14" s="14" t="s">
        <v>14</v>
      </c>
      <c r="C14" s="13" t="s">
        <v>11</v>
      </c>
      <c r="D14" s="15">
        <f>ROUND((D9+D10)*0.2,2)</f>
        <v>1613.85</v>
      </c>
      <c r="E14" s="15">
        <f t="shared" ref="E14:G14" si="8">ROUND((E9+E10)*0.2,2)</f>
        <v>1613.85</v>
      </c>
      <c r="F14" s="15">
        <f t="shared" si="8"/>
        <v>1613.85</v>
      </c>
      <c r="G14" s="15">
        <f t="shared" si="8"/>
        <v>1613.85</v>
      </c>
      <c r="H14" s="15">
        <f t="shared" si="0"/>
        <v>6455.4</v>
      </c>
    </row>
    <row r="15" spans="1:8" ht="63" customHeight="1" x14ac:dyDescent="0.25">
      <c r="A15" s="13">
        <v>9</v>
      </c>
      <c r="B15" s="14" t="s">
        <v>31</v>
      </c>
      <c r="C15" s="13" t="s">
        <v>11</v>
      </c>
      <c r="D15" s="15">
        <f>ROUND(D9*0.1,2)</f>
        <v>620.71</v>
      </c>
      <c r="E15" s="15">
        <f t="shared" ref="E15:G15" si="9">ROUND(E9*0.1,2)</f>
        <v>620.71</v>
      </c>
      <c r="F15" s="15">
        <f t="shared" si="9"/>
        <v>620.71</v>
      </c>
      <c r="G15" s="15">
        <f t="shared" si="9"/>
        <v>620.71</v>
      </c>
      <c r="H15" s="15">
        <f t="shared" si="0"/>
        <v>2482.84</v>
      </c>
    </row>
    <row r="16" spans="1:8" ht="63" customHeight="1" x14ac:dyDescent="0.25">
      <c r="A16" s="22"/>
      <c r="B16" s="14" t="s">
        <v>32</v>
      </c>
      <c r="C16" s="13" t="s">
        <v>11</v>
      </c>
      <c r="D16" s="15">
        <v>0</v>
      </c>
      <c r="E16" s="15">
        <v>0</v>
      </c>
      <c r="F16" s="15">
        <v>0</v>
      </c>
      <c r="G16" s="15">
        <v>0</v>
      </c>
      <c r="H16" s="15">
        <f t="shared" si="0"/>
        <v>0</v>
      </c>
    </row>
    <row r="17" spans="1:8" x14ac:dyDescent="0.25">
      <c r="A17" s="6">
        <v>10</v>
      </c>
      <c r="B17" s="16" t="s">
        <v>15</v>
      </c>
      <c r="C17" s="13" t="s">
        <v>11</v>
      </c>
      <c r="D17" s="15">
        <f>ROUND((D9+D10+D12+D13+D14+D15+D16+D11)*0.05,2)</f>
        <v>794.51</v>
      </c>
      <c r="E17" s="15">
        <f t="shared" ref="E17:G17" si="10">ROUND((E9+E10+E12+E13+E14+E15+E16+E11)*0.05,2)</f>
        <v>794.51</v>
      </c>
      <c r="F17" s="15">
        <f t="shared" si="10"/>
        <v>794.51</v>
      </c>
      <c r="G17" s="15">
        <f t="shared" si="10"/>
        <v>794.51</v>
      </c>
      <c r="H17" s="15">
        <f t="shared" si="0"/>
        <v>3178.04</v>
      </c>
    </row>
    <row r="18" spans="1:8" x14ac:dyDescent="0.25">
      <c r="A18" s="13">
        <v>11</v>
      </c>
      <c r="B18" s="16" t="s">
        <v>16</v>
      </c>
      <c r="C18" s="13" t="s">
        <v>11</v>
      </c>
      <c r="D18" s="13">
        <f>ROUND((D9+D10+D12+D13+D14+D15+D11+D16)*0.01,2)</f>
        <v>158.9</v>
      </c>
      <c r="E18" s="13">
        <f t="shared" ref="E18:G18" si="11">ROUND((E9+E10+E12+E13+E14+E15+E11+E16)*0.01,2)</f>
        <v>158.9</v>
      </c>
      <c r="F18" s="13">
        <f t="shared" si="11"/>
        <v>158.9</v>
      </c>
      <c r="G18" s="13">
        <f t="shared" si="11"/>
        <v>158.9</v>
      </c>
      <c r="H18" s="15">
        <f t="shared" si="0"/>
        <v>635.6</v>
      </c>
    </row>
    <row r="19" spans="1:8" ht="48.75" customHeight="1" x14ac:dyDescent="0.25">
      <c r="A19" s="6">
        <v>12</v>
      </c>
      <c r="B19" s="14" t="s">
        <v>20</v>
      </c>
      <c r="C19" s="13" t="s">
        <v>11</v>
      </c>
      <c r="D19" s="1">
        <f>ROUND((D9+D10+D12+D13+D14+D15+D17+D18+D11+D16)*0.302,2)</f>
        <v>5086.78</v>
      </c>
      <c r="E19" s="1">
        <f t="shared" ref="E19:G19" si="12">ROUND((E9+E10+E12+E13+E14+E15+E17+E18+E11+E16)*0.302,2)</f>
        <v>5086.78</v>
      </c>
      <c r="F19" s="1">
        <f t="shared" si="12"/>
        <v>5086.78</v>
      </c>
      <c r="G19" s="1">
        <f t="shared" si="12"/>
        <v>5086.78</v>
      </c>
      <c r="H19" s="15">
        <f t="shared" si="0"/>
        <v>20347.12</v>
      </c>
    </row>
    <row r="20" spans="1:8" ht="30" x14ac:dyDescent="0.25">
      <c r="A20" s="13"/>
      <c r="B20" s="14" t="s">
        <v>17</v>
      </c>
      <c r="C20" s="13"/>
      <c r="D20" s="15"/>
      <c r="E20" s="15"/>
      <c r="F20" s="15"/>
      <c r="G20" s="15"/>
      <c r="H20" s="15"/>
    </row>
    <row r="21" spans="1:8" x14ac:dyDescent="0.25">
      <c r="A21" s="13"/>
      <c r="B21" s="17" t="s">
        <v>18</v>
      </c>
      <c r="C21" s="13" t="s">
        <v>11</v>
      </c>
      <c r="D21" s="15">
        <f>D9+D10+D12+D13+D14+D15+D17+D18+D19+D11+D16</f>
        <v>21930.42</v>
      </c>
      <c r="E21" s="15">
        <f t="shared" ref="E21:G21" si="13">E9+E10+E12+E13+E14+E15+E17+E18+E19+E11+E16</f>
        <v>21930.42</v>
      </c>
      <c r="F21" s="15">
        <f t="shared" si="13"/>
        <v>21930.42</v>
      </c>
      <c r="G21" s="15">
        <f t="shared" si="13"/>
        <v>21930.42</v>
      </c>
      <c r="H21" s="15">
        <f>D21+E21+F21+G21</f>
        <v>87721.68</v>
      </c>
    </row>
    <row r="22" spans="1:8" x14ac:dyDescent="0.25">
      <c r="A22" s="16"/>
      <c r="B22" s="17" t="s">
        <v>19</v>
      </c>
      <c r="C22" s="13" t="s">
        <v>11</v>
      </c>
      <c r="D22" s="15">
        <f>ROUND(D21*12,2)</f>
        <v>263165.03999999998</v>
      </c>
      <c r="E22" s="15">
        <f t="shared" ref="E22:G22" si="14">ROUND(E21*12,2)</f>
        <v>263165.03999999998</v>
      </c>
      <c r="F22" s="15">
        <f t="shared" si="14"/>
        <v>263165.03999999998</v>
      </c>
      <c r="G22" s="15">
        <f t="shared" si="14"/>
        <v>263165.03999999998</v>
      </c>
      <c r="H22" s="15">
        <f>D22+E22+F22+G22</f>
        <v>1052660.1599999999</v>
      </c>
    </row>
    <row r="23" spans="1:8" ht="24" customHeight="1" x14ac:dyDescent="0.25">
      <c r="A23" s="16"/>
      <c r="B23" s="42" t="s">
        <v>21</v>
      </c>
      <c r="C23" s="43"/>
      <c r="D23" s="16"/>
      <c r="E23" s="16"/>
      <c r="F23" s="16"/>
      <c r="G23" s="16"/>
      <c r="H23" s="16"/>
    </row>
    <row r="24" spans="1:8" x14ac:dyDescent="0.25">
      <c r="A24" s="16"/>
      <c r="B24" s="14" t="s">
        <v>48</v>
      </c>
      <c r="C24" s="13" t="s">
        <v>11</v>
      </c>
      <c r="D24" s="15">
        <f>ROUND(D22*0.069,2)</f>
        <v>18158.39</v>
      </c>
      <c r="E24" s="15">
        <f>ROUND(E22*0.069,2)</f>
        <v>18158.39</v>
      </c>
      <c r="F24" s="15">
        <f>ROUND(F22*0.069,2)</f>
        <v>18158.39</v>
      </c>
      <c r="G24" s="15">
        <f>ROUND(G22*0.069,2)</f>
        <v>18158.39</v>
      </c>
      <c r="H24" s="15">
        <f>D24+E24+F24+G24</f>
        <v>72633.56</v>
      </c>
    </row>
    <row r="25" spans="1:8" ht="66" customHeight="1" x14ac:dyDescent="0.25">
      <c r="A25" s="16"/>
      <c r="B25" s="29" t="s">
        <v>23</v>
      </c>
      <c r="C25" s="30"/>
      <c r="D25" s="15"/>
      <c r="E25" s="15"/>
      <c r="F25" s="15"/>
      <c r="G25" s="15"/>
      <c r="H25" s="15"/>
    </row>
    <row r="26" spans="1:8" ht="45" customHeight="1" x14ac:dyDescent="0.25">
      <c r="A26" s="16"/>
      <c r="B26" s="14" t="s">
        <v>47</v>
      </c>
      <c r="C26" s="13" t="s">
        <v>11</v>
      </c>
      <c r="D26" s="15">
        <f>ROUND(0.051*D22,2)</f>
        <v>13421.42</v>
      </c>
      <c r="E26" s="15">
        <f>ROUND(0.051*E22,2)</f>
        <v>13421.42</v>
      </c>
      <c r="F26" s="15">
        <f>ROUND(0.051*F22,2)</f>
        <v>13421.42</v>
      </c>
      <c r="G26" s="15">
        <f>ROUND(0.051*G22,2)</f>
        <v>13421.42</v>
      </c>
      <c r="H26" s="15">
        <f>D26+E26+F26+G26</f>
        <v>53685.68</v>
      </c>
    </row>
    <row r="27" spans="1:8" ht="66.75" customHeight="1" x14ac:dyDescent="0.25">
      <c r="A27" s="16"/>
      <c r="B27" s="29" t="s">
        <v>22</v>
      </c>
      <c r="C27" s="30"/>
      <c r="D27" s="16"/>
      <c r="E27" s="16"/>
      <c r="F27" s="16"/>
      <c r="G27" s="16"/>
      <c r="H27" s="16"/>
    </row>
    <row r="28" spans="1:8" ht="72.75" customHeight="1" x14ac:dyDescent="0.25">
      <c r="A28" s="16"/>
      <c r="B28" s="14" t="s">
        <v>46</v>
      </c>
      <c r="C28" s="13" t="s">
        <v>11</v>
      </c>
      <c r="D28" s="15">
        <f>ROUND(0.025*D22,2)</f>
        <v>6579.13</v>
      </c>
      <c r="E28" s="15">
        <f t="shared" ref="E28:G28" si="15">ROUND(0.025*E22,2)</f>
        <v>6579.13</v>
      </c>
      <c r="F28" s="15">
        <f t="shared" si="15"/>
        <v>6579.13</v>
      </c>
      <c r="G28" s="15">
        <f t="shared" si="15"/>
        <v>6579.13</v>
      </c>
      <c r="H28" s="15">
        <f>D28+E28+F28+G28</f>
        <v>26316.52</v>
      </c>
    </row>
    <row r="29" spans="1:8" ht="68.25" customHeight="1" x14ac:dyDescent="0.25">
      <c r="A29" s="16"/>
      <c r="B29" s="29" t="s">
        <v>24</v>
      </c>
      <c r="C29" s="30"/>
      <c r="D29" s="16"/>
      <c r="E29" s="16"/>
      <c r="F29" s="16"/>
      <c r="G29" s="16"/>
      <c r="H29" s="16"/>
    </row>
    <row r="30" spans="1:8" x14ac:dyDescent="0.25">
      <c r="A30" s="16"/>
      <c r="B30" s="16"/>
      <c r="C30" s="13" t="s">
        <v>11</v>
      </c>
      <c r="D30" s="15">
        <f>D22+D24+D26+D28</f>
        <v>301323.98</v>
      </c>
      <c r="E30" s="15">
        <f t="shared" ref="E30:G30" si="16">E22+E24+E26+E28</f>
        <v>301323.98</v>
      </c>
      <c r="F30" s="15">
        <f t="shared" si="16"/>
        <v>301323.98</v>
      </c>
      <c r="G30" s="15">
        <f t="shared" si="16"/>
        <v>301323.98</v>
      </c>
      <c r="H30" s="15">
        <f>D30+E30+F30+G30</f>
        <v>1205295.92</v>
      </c>
    </row>
    <row r="31" spans="1:8" ht="36.75" customHeight="1" x14ac:dyDescent="0.25">
      <c r="A31" s="16"/>
      <c r="B31" s="44" t="s">
        <v>38</v>
      </c>
      <c r="C31" s="44"/>
      <c r="D31" s="18">
        <v>1</v>
      </c>
      <c r="E31" s="18">
        <v>1</v>
      </c>
      <c r="F31" s="18">
        <v>1</v>
      </c>
      <c r="G31" s="13">
        <v>1</v>
      </c>
      <c r="H31" s="19">
        <v>1</v>
      </c>
    </row>
    <row r="32" spans="1:8" ht="36.75" customHeight="1" x14ac:dyDescent="0.25">
      <c r="A32" s="16"/>
      <c r="B32" s="44" t="s">
        <v>34</v>
      </c>
      <c r="C32" s="44"/>
      <c r="D32" s="20"/>
      <c r="E32" s="20"/>
      <c r="F32" s="20"/>
      <c r="G32" s="20"/>
      <c r="H32" s="20">
        <f>ROUND(H30/4,1)</f>
        <v>301324</v>
      </c>
    </row>
    <row r="33" spans="1:8" ht="69.75" customHeight="1" x14ac:dyDescent="0.25">
      <c r="A33" s="16"/>
      <c r="B33" s="44" t="s">
        <v>35</v>
      </c>
      <c r="C33" s="44"/>
      <c r="D33" s="20"/>
      <c r="E33" s="20"/>
      <c r="F33" s="20"/>
      <c r="G33" s="20"/>
      <c r="H33" s="20">
        <v>271898</v>
      </c>
    </row>
    <row r="34" spans="1:8" ht="78.75" customHeight="1" x14ac:dyDescent="0.25">
      <c r="A34" s="16"/>
      <c r="B34" s="45" t="s">
        <v>39</v>
      </c>
      <c r="C34" s="45"/>
      <c r="D34" s="20"/>
      <c r="E34" s="20"/>
      <c r="F34" s="20"/>
      <c r="G34" s="20"/>
      <c r="H34" s="21">
        <f>ROUND(H32/H33,3)</f>
        <v>1.1080000000000001</v>
      </c>
    </row>
    <row r="35" spans="1:8" s="23" customFormat="1" ht="90.75" customHeight="1" x14ac:dyDescent="0.25">
      <c r="A35" s="16"/>
      <c r="B35" s="44" t="s">
        <v>36</v>
      </c>
      <c r="C35" s="44"/>
      <c r="D35" s="31" t="s">
        <v>40</v>
      </c>
      <c r="E35" s="32"/>
      <c r="F35" s="32"/>
      <c r="G35" s="33"/>
      <c r="H35" s="20">
        <v>6374</v>
      </c>
    </row>
    <row r="36" spans="1:8" s="23" customFormat="1" ht="66.75" customHeight="1" x14ac:dyDescent="0.25">
      <c r="A36" s="16"/>
      <c r="B36" s="44" t="s">
        <v>37</v>
      </c>
      <c r="C36" s="44"/>
      <c r="D36" s="16"/>
      <c r="E36" s="16"/>
      <c r="F36" s="16"/>
      <c r="G36" s="16"/>
      <c r="H36" s="20">
        <f>H33+H35</f>
        <v>278272</v>
      </c>
    </row>
    <row r="37" spans="1:8" s="23" customFormat="1" x14ac:dyDescent="0.25">
      <c r="B37" s="24"/>
    </row>
    <row r="38" spans="1:8" s="23" customFormat="1" x14ac:dyDescent="0.25"/>
    <row r="39" spans="1:8" s="23" customFormat="1" x14ac:dyDescent="0.25"/>
    <row r="40" spans="1:8" x14ac:dyDescent="0.25">
      <c r="E40" s="25"/>
      <c r="F40" s="25"/>
      <c r="G40" s="25"/>
    </row>
  </sheetData>
  <mergeCells count="19">
    <mergeCell ref="B36:C36"/>
    <mergeCell ref="D35:G35"/>
    <mergeCell ref="B31:C31"/>
    <mergeCell ref="B32:C32"/>
    <mergeCell ref="B33:C33"/>
    <mergeCell ref="B34:C34"/>
    <mergeCell ref="B35:C35"/>
    <mergeCell ref="B29:C29"/>
    <mergeCell ref="G1:H1"/>
    <mergeCell ref="A2:H2"/>
    <mergeCell ref="A4:A5"/>
    <mergeCell ref="B4:B5"/>
    <mergeCell ref="C4:C5"/>
    <mergeCell ref="D4:H4"/>
    <mergeCell ref="D6:H6"/>
    <mergeCell ref="B6:C6"/>
    <mergeCell ref="B23:C23"/>
    <mergeCell ref="B25:C25"/>
    <mergeCell ref="B27:C2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с селом</vt:lpstr>
      <vt:lpstr>'5-6 дневная  неделя'!Заголовки_для_печати</vt:lpstr>
      <vt:lpstr>'5-6 дневная  неделя'!Область_печати</vt:lpstr>
      <vt:lpstr>'5-6 дневная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2018-07-16T09:55:11Z</dcterms:modified>
</cp:coreProperties>
</file>