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неделя'!$A$1:$H$37</definedName>
  </definedNames>
  <calcPr calcId="145621"/>
</workbook>
</file>

<file path=xl/calcChain.xml><?xml version="1.0" encoding="utf-8"?>
<calcChain xmlns="http://schemas.openxmlformats.org/spreadsheetml/2006/main">
  <c r="H37" i="5" l="1"/>
  <c r="H35" i="5"/>
  <c r="H37" i="1" l="1"/>
  <c r="H33" i="1"/>
  <c r="H35" i="1" s="1"/>
  <c r="E20" i="1" l="1"/>
  <c r="F20" i="1"/>
  <c r="G20" i="1"/>
  <c r="D20" i="1"/>
  <c r="E20" i="5"/>
  <c r="F20" i="5"/>
  <c r="G20" i="5"/>
  <c r="D20" i="5"/>
  <c r="E18" i="5" l="1"/>
  <c r="F18" i="5"/>
  <c r="G18" i="5"/>
  <c r="E19" i="5"/>
  <c r="F19" i="5"/>
  <c r="G19" i="5"/>
  <c r="E22" i="5"/>
  <c r="F22" i="5"/>
  <c r="G22" i="5"/>
  <c r="D19" i="5"/>
  <c r="D18" i="5"/>
  <c r="H17" i="5"/>
  <c r="E10" i="5"/>
  <c r="F10" i="5"/>
  <c r="G10" i="5"/>
  <c r="D10" i="5"/>
  <c r="E11" i="1"/>
  <c r="F11" i="1"/>
  <c r="G11" i="1"/>
  <c r="D11" i="1"/>
  <c r="D22" i="5" l="1"/>
  <c r="H17" i="1"/>
  <c r="E10" i="1"/>
  <c r="H9" i="1"/>
  <c r="E12" i="1" l="1"/>
  <c r="E16" i="1"/>
  <c r="E9" i="5"/>
  <c r="F9" i="5"/>
  <c r="G9" i="5"/>
  <c r="D9" i="5"/>
  <c r="F10" i="1"/>
  <c r="G10" i="1"/>
  <c r="D10" i="1"/>
  <c r="H8" i="5"/>
  <c r="E15" i="1" l="1"/>
  <c r="E14" i="1"/>
  <c r="E13" i="1"/>
  <c r="H10" i="1"/>
  <c r="E18" i="1" l="1"/>
  <c r="E19" i="1"/>
  <c r="H9" i="5"/>
  <c r="E22" i="1" l="1"/>
  <c r="E23" i="1" s="1"/>
  <c r="E29" i="1" s="1"/>
  <c r="D16" i="5"/>
  <c r="F16" i="5"/>
  <c r="G16" i="5"/>
  <c r="E16" i="5"/>
  <c r="E14" i="5"/>
  <c r="G14" i="5"/>
  <c r="F14" i="5"/>
  <c r="D11" i="5"/>
  <c r="D15" i="5" s="1"/>
  <c r="D14" i="5"/>
  <c r="H10" i="5"/>
  <c r="E11" i="5"/>
  <c r="E15" i="5" s="1"/>
  <c r="F11" i="5"/>
  <c r="F15" i="5" s="1"/>
  <c r="G11" i="5"/>
  <c r="G15" i="5" s="1"/>
  <c r="E25" i="1" l="1"/>
  <c r="E27" i="1"/>
  <c r="H11" i="1"/>
  <c r="D16" i="1"/>
  <c r="G16" i="1"/>
  <c r="F16" i="1"/>
  <c r="E12" i="5"/>
  <c r="F12" i="5"/>
  <c r="G12" i="5"/>
  <c r="D12" i="5"/>
  <c r="D12" i="1"/>
  <c r="G12" i="1"/>
  <c r="F12" i="1"/>
  <c r="E13" i="5"/>
  <c r="H11" i="5"/>
  <c r="G13" i="5"/>
  <c r="F13" i="5"/>
  <c r="H14" i="5"/>
  <c r="D13" i="5"/>
  <c r="H16" i="5"/>
  <c r="D13" i="1"/>
  <c r="G15" i="1" l="1"/>
  <c r="F15" i="1"/>
  <c r="F13" i="1"/>
  <c r="F18" i="1" s="1"/>
  <c r="E31" i="1"/>
  <c r="G13" i="1"/>
  <c r="D15" i="1"/>
  <c r="D19" i="1" s="1"/>
  <c r="H12" i="1"/>
  <c r="H16" i="1"/>
  <c r="F14" i="1"/>
  <c r="G14" i="1"/>
  <c r="D14" i="1"/>
  <c r="H12" i="5"/>
  <c r="H13" i="5"/>
  <c r="G18" i="1" l="1"/>
  <c r="G19" i="1"/>
  <c r="F19" i="1"/>
  <c r="D18" i="1"/>
  <c r="H13" i="1"/>
  <c r="H14" i="1"/>
  <c r="H15" i="1"/>
  <c r="E23" i="5"/>
  <c r="E29" i="5" s="1"/>
  <c r="H19" i="5"/>
  <c r="F23" i="5"/>
  <c r="F29" i="5" s="1"/>
  <c r="H15" i="5"/>
  <c r="H19" i="1" l="1"/>
  <c r="F22" i="1"/>
  <c r="G22" i="1"/>
  <c r="G23" i="1" s="1"/>
  <c r="D22" i="1"/>
  <c r="H18" i="1"/>
  <c r="E25" i="5"/>
  <c r="E27" i="5"/>
  <c r="F25" i="5"/>
  <c r="F27" i="5"/>
  <c r="H18" i="5"/>
  <c r="G23" i="5"/>
  <c r="G29" i="5" s="1"/>
  <c r="H20" i="5"/>
  <c r="F23" i="1"/>
  <c r="F29" i="1" s="1"/>
  <c r="F31" i="5" l="1"/>
  <c r="E31" i="5"/>
  <c r="G25" i="1"/>
  <c r="G29" i="1"/>
  <c r="G27" i="1"/>
  <c r="G31" i="1" s="1"/>
  <c r="H20" i="1"/>
  <c r="H22" i="1"/>
  <c r="G25" i="5"/>
  <c r="G27" i="5"/>
  <c r="F25" i="1"/>
  <c r="F27" i="1"/>
  <c r="D23" i="1"/>
  <c r="D29" i="1" s="1"/>
  <c r="G31" i="5" l="1"/>
  <c r="F31" i="1"/>
  <c r="H23" i="1"/>
  <c r="H29" i="1"/>
  <c r="D27" i="1"/>
  <c r="H27" i="1" s="1"/>
  <c r="D25" i="1"/>
  <c r="H25" i="1" s="1"/>
  <c r="H22" i="5"/>
  <c r="D23" i="5"/>
  <c r="D29" i="5" s="1"/>
  <c r="D31" i="1" l="1"/>
  <c r="H31" i="1" s="1"/>
  <c r="D25" i="5"/>
  <c r="D27" i="5"/>
  <c r="H23" i="5"/>
  <c r="D31" i="5" l="1"/>
  <c r="H27" i="5"/>
  <c r="H29" i="5"/>
  <c r="H25" i="5"/>
  <c r="H31" i="5" l="1"/>
  <c r="H33" i="5" s="1"/>
</calcChain>
</file>

<file path=xl/sharedStrings.xml><?xml version="1.0" encoding="utf-8"?>
<sst xmlns="http://schemas.openxmlformats.org/spreadsheetml/2006/main" count="125" uniqueCount="49">
  <si>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</si>
  <si>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</si>
  <si>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</si>
  <si>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</si>
  <si>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</si>
  <si>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</si>
  <si>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</si>
  <si>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</si>
  <si>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</si>
  <si>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</si>
  <si>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</si>
  <si>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</si>
  <si>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</si>
  <si>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</si>
  <si>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</si>
  <si>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</si>
  <si>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</si>
  <si>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</si>
  <si>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</si>
  <si>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</si>
  <si>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</si>
  <si>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</si>
  <si>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</si>
  <si>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</si>
  <si>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</si>
  <si>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</si>
  <si>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</si>
  <si>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6,9 %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</si>
  <si>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</si>
  <si>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</si>
  <si>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</si>
  <si>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</si>
  <si>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</si>
  <si>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</si>
  <si>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 xml:space="preserve">5,1 % от ФОТ учителей </t>
  </si>
  <si>
    <t>2,2 % от ФОТ учителей  (добавить К=8489/7500=1,13; 2,2*1,13=2,5%)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</si>
  <si>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</si>
  <si>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</si>
  <si>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</si>
  <si>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</si>
  <si>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</si>
  <si>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</si>
  <si>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Надбавки за работу в сельской местности (25% от ФЗП по ставкам заработной платы)</t>
  </si>
  <si>
    <t>6,9 % от ФОТ учителей</t>
  </si>
  <si>
    <t>107244,2 тыс. руб./548 классов-комплектов/25 обучающихся=7828 рублей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</si>
  <si>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</si>
  <si>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Приложение №87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</si>
  <si>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</si>
  <si>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Отчисления во внебюджетные фонды (34,2%)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</si>
</sst>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/>
    <xf numFmtId="0" fontId="1" fillId="2" borderId="0" xfId="0" applyFont="1" applyFill="1"/>
    <xf numFmtId="0" fontId="5" fillId="2" borderId="0" xfId="0" applyFont="1" applyFill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7" zoomScaleNormal="90" zoomScaleSheetLayoutView="77" workbookViewId="0">
      <pane xSplit="3" ySplit="7" topLeftCell="D26" activePane="bottomRight" state="frozen"/>
      <selection pane="topRight" activeCell="D1" sqref="D1"/>
      <selection pane="bottomLeft" activeCell="A5" sqref="A5"/>
      <selection pane="bottomRight" activeCell="H35" sqref="H35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2.7109375" style="2" customWidth="1"/>
    <col min="7" max="7" width="13" style="2" customWidth="1"/>
    <col min="8" max="8" width="13.140625" style="2" customWidth="1"/>
    <col min="9" max="16384" width="9.140625" style="2"/>
  </cols>
  <sheetData>
    <row r="1" spans="1:12" s="40" customFormat="1" x14ac:dyDescent="0.25">
      <c r="G1" s="54" t="s">
        <v>46</v>
      </c>
      <c r="H1" s="54"/>
    </row>
    <row r="2" spans="1:12" s="40" customFormat="1" ht="52.5" customHeight="1" x14ac:dyDescent="0.3">
      <c r="A2" s="55" t="s">
        <v>45</v>
      </c>
      <c r="B2" s="55"/>
      <c r="C2" s="55"/>
      <c r="D2" s="55"/>
      <c r="E2" s="55"/>
      <c r="F2" s="55"/>
      <c r="G2" s="55"/>
      <c r="H2" s="55"/>
      <c r="I2" s="41"/>
      <c r="J2" s="41"/>
      <c r="K2" s="41"/>
      <c r="L2" s="41"/>
    </row>
    <row r="3" spans="1:12" s="40" customFormat="1" x14ac:dyDescent="0.25"/>
    <row r="4" spans="1:12" s="40" customFormat="1" x14ac:dyDescent="0.25"/>
    <row r="5" spans="1:12" ht="15" customHeight="1" x14ac:dyDescent="0.25">
      <c r="A5" s="44" t="s">
        <v>5</v>
      </c>
      <c r="B5" s="51" t="s">
        <v>6</v>
      </c>
      <c r="C5" s="51" t="s">
        <v>7</v>
      </c>
      <c r="D5" s="58" t="s">
        <v>13</v>
      </c>
      <c r="E5" s="58"/>
      <c r="F5" s="58"/>
      <c r="G5" s="58"/>
      <c r="H5" s="58"/>
    </row>
    <row r="6" spans="1:12" ht="15" customHeight="1" x14ac:dyDescent="0.25">
      <c r="A6" s="45"/>
      <c r="B6" s="51"/>
      <c r="C6" s="51"/>
      <c r="D6" s="4" t="s">
        <v>0</v>
      </c>
      <c r="E6" s="25" t="s">
        <v>1</v>
      </c>
      <c r="F6" s="25" t="s">
        <v>2</v>
      </c>
      <c r="G6" s="25" t="s">
        <v>3</v>
      </c>
      <c r="H6" s="25" t="s">
        <v>4</v>
      </c>
    </row>
    <row r="7" spans="1:12" ht="45" x14ac:dyDescent="0.25">
      <c r="A7" s="46"/>
      <c r="B7" s="51"/>
      <c r="C7" s="51"/>
      <c r="D7" s="6" t="s">
        <v>10</v>
      </c>
      <c r="E7" s="6" t="s">
        <v>10</v>
      </c>
      <c r="F7" s="6" t="s">
        <v>10</v>
      </c>
      <c r="G7" s="6" t="s">
        <v>10</v>
      </c>
      <c r="H7" s="6" t="s">
        <v>10</v>
      </c>
    </row>
    <row r="8" spans="1:12" ht="30" customHeight="1" x14ac:dyDescent="0.25">
      <c r="A8" s="5"/>
      <c r="B8" s="47" t="s">
        <v>12</v>
      </c>
      <c r="C8" s="48"/>
      <c r="D8" s="16"/>
      <c r="E8" s="16"/>
      <c r="F8" s="16"/>
      <c r="G8" s="16"/>
      <c r="H8" s="8"/>
    </row>
    <row r="9" spans="1:12" ht="43.5" customHeight="1" x14ac:dyDescent="0.25">
      <c r="A9" s="10">
        <v>1</v>
      </c>
      <c r="B9" s="30" t="s">
        <v>25</v>
      </c>
      <c r="C9" s="31" t="s">
        <v>24</v>
      </c>
      <c r="D9" s="17">
        <v>13</v>
      </c>
      <c r="E9" s="18">
        <v>13</v>
      </c>
      <c r="F9" s="18">
        <v>13</v>
      </c>
      <c r="G9" s="18">
        <v>13</v>
      </c>
      <c r="H9" s="12">
        <f t="shared" ref="H9:H20" si="0">D9+E9+F9+G9</f>
        <v>52</v>
      </c>
    </row>
    <row r="10" spans="1:12" ht="43.5" customHeight="1" x14ac:dyDescent="0.25">
      <c r="A10" s="3">
        <v>2</v>
      </c>
      <c r="B10" s="32" t="s">
        <v>9</v>
      </c>
      <c r="C10" s="33" t="s">
        <v>8</v>
      </c>
      <c r="D10" s="3">
        <f>ROUND(D9/18,2)</f>
        <v>0.72</v>
      </c>
      <c r="E10" s="21">
        <f t="shared" ref="E10:G10" si="1">ROUND(E9/18,2)</f>
        <v>0.72</v>
      </c>
      <c r="F10" s="21">
        <f t="shared" si="1"/>
        <v>0.72</v>
      </c>
      <c r="G10" s="21">
        <f t="shared" si="1"/>
        <v>0.72</v>
      </c>
      <c r="H10" s="3">
        <f t="shared" si="0"/>
        <v>2.88</v>
      </c>
    </row>
    <row r="11" spans="1:12" ht="30" x14ac:dyDescent="0.25">
      <c r="A11" s="3">
        <v>3</v>
      </c>
      <c r="B11" s="32" t="s">
        <v>29</v>
      </c>
      <c r="C11" s="33" t="s">
        <v>11</v>
      </c>
      <c r="D11" s="7">
        <f>ROUND(8621*D10,2)</f>
        <v>6207.12</v>
      </c>
      <c r="E11" s="7">
        <f t="shared" ref="E11:G11" si="2">ROUND(8621*E10,2)</f>
        <v>6207.12</v>
      </c>
      <c r="F11" s="7">
        <f t="shared" si="2"/>
        <v>6207.12</v>
      </c>
      <c r="G11" s="7">
        <f t="shared" si="2"/>
        <v>6207.12</v>
      </c>
      <c r="H11" s="7">
        <f t="shared" si="0"/>
        <v>24828.48</v>
      </c>
    </row>
    <row r="12" spans="1:12" ht="30" x14ac:dyDescent="0.25">
      <c r="A12" s="3">
        <v>4</v>
      </c>
      <c r="B12" s="32" t="s">
        <v>32</v>
      </c>
      <c r="C12" s="33" t="s">
        <v>11</v>
      </c>
      <c r="D12" s="7">
        <f>ROUND(D11*0.3,2)</f>
        <v>1862.14</v>
      </c>
      <c r="E12" s="7">
        <f t="shared" ref="E12:G12" si="3">ROUND(E11*0.3,2)</f>
        <v>1862.14</v>
      </c>
      <c r="F12" s="7">
        <f t="shared" si="3"/>
        <v>1862.14</v>
      </c>
      <c r="G12" s="7">
        <f t="shared" si="3"/>
        <v>1862.14</v>
      </c>
      <c r="H12" s="7">
        <f t="shared" si="0"/>
        <v>7448.56</v>
      </c>
    </row>
    <row r="13" spans="1:12" ht="45" x14ac:dyDescent="0.25">
      <c r="A13" s="3">
        <v>5</v>
      </c>
      <c r="B13" s="32" t="s">
        <v>33</v>
      </c>
      <c r="C13" s="33" t="s">
        <v>11</v>
      </c>
      <c r="D13" s="7">
        <f>ROUND((D11+D12)*0.3,2)</f>
        <v>2420.7800000000002</v>
      </c>
      <c r="E13" s="7">
        <f t="shared" ref="E13:G13" si="4">ROUND((E11+E12)*0.3,2)</f>
        <v>2420.7800000000002</v>
      </c>
      <c r="F13" s="7">
        <f t="shared" si="4"/>
        <v>2420.7800000000002</v>
      </c>
      <c r="G13" s="7">
        <f t="shared" si="4"/>
        <v>2420.7800000000002</v>
      </c>
      <c r="H13" s="7">
        <f t="shared" si="0"/>
        <v>9683.1200000000008</v>
      </c>
    </row>
    <row r="14" spans="1:12" ht="45" x14ac:dyDescent="0.25">
      <c r="A14" s="24">
        <v>6</v>
      </c>
      <c r="B14" s="32" t="s">
        <v>28</v>
      </c>
      <c r="C14" s="33" t="s">
        <v>11</v>
      </c>
      <c r="D14" s="7">
        <f>ROUND((D11+D12)*0.2,2)</f>
        <v>1613.85</v>
      </c>
      <c r="E14" s="7">
        <f t="shared" ref="E14:G14" si="5">ROUND((E11+E12)*0.2,2)</f>
        <v>1613.85</v>
      </c>
      <c r="F14" s="7">
        <f t="shared" si="5"/>
        <v>1613.85</v>
      </c>
      <c r="G14" s="7">
        <f t="shared" si="5"/>
        <v>1613.85</v>
      </c>
      <c r="H14" s="7">
        <f t="shared" si="0"/>
        <v>6455.4</v>
      </c>
    </row>
    <row r="15" spans="1:12" ht="30" x14ac:dyDescent="0.25">
      <c r="A15" s="3">
        <v>7</v>
      </c>
      <c r="B15" s="32" t="s">
        <v>14</v>
      </c>
      <c r="C15" s="33" t="s">
        <v>11</v>
      </c>
      <c r="D15" s="7">
        <f>ROUND((D11+D12)*0.2,2)</f>
        <v>1613.85</v>
      </c>
      <c r="E15" s="7">
        <f t="shared" ref="E15:G15" si="6">ROUND((E11+E12)*0.2,2)</f>
        <v>1613.85</v>
      </c>
      <c r="F15" s="7">
        <f t="shared" si="6"/>
        <v>1613.85</v>
      </c>
      <c r="G15" s="7">
        <f t="shared" si="6"/>
        <v>1613.85</v>
      </c>
      <c r="H15" s="7">
        <f t="shared" si="0"/>
        <v>6455.4</v>
      </c>
    </row>
    <row r="16" spans="1:12" ht="45" x14ac:dyDescent="0.25">
      <c r="A16" s="3">
        <v>8</v>
      </c>
      <c r="B16" s="32" t="s">
        <v>30</v>
      </c>
      <c r="C16" s="33" t="s">
        <v>11</v>
      </c>
      <c r="D16" s="7">
        <f>ROUND(D11*0.2,2)</f>
        <v>1241.42</v>
      </c>
      <c r="E16" s="7">
        <f t="shared" ref="E16:G16" si="7">ROUND(E11*0.2,2)</f>
        <v>1241.42</v>
      </c>
      <c r="F16" s="7">
        <f t="shared" si="7"/>
        <v>1241.42</v>
      </c>
      <c r="G16" s="7">
        <f t="shared" si="7"/>
        <v>1241.42</v>
      </c>
      <c r="H16" s="7">
        <f t="shared" si="0"/>
        <v>4965.68</v>
      </c>
    </row>
    <row r="17" spans="1:8" ht="30" x14ac:dyDescent="0.25">
      <c r="A17" s="29"/>
      <c r="B17" s="32" t="s">
        <v>31</v>
      </c>
      <c r="C17" s="33" t="s">
        <v>11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0</v>
      </c>
    </row>
    <row r="18" spans="1:8" x14ac:dyDescent="0.25">
      <c r="A18" s="3">
        <v>9</v>
      </c>
      <c r="B18" s="34" t="s">
        <v>15</v>
      </c>
      <c r="C18" s="33" t="s">
        <v>11</v>
      </c>
      <c r="D18" s="7">
        <f>ROUND((D11+D12+D13+D15+D16+D14+D17)*0.05,2)</f>
        <v>747.96</v>
      </c>
      <c r="E18" s="7">
        <f t="shared" ref="E18:G18" si="8">ROUND((E11+E12+E13+E15+E16+E14+E17)*0.05,2)</f>
        <v>747.96</v>
      </c>
      <c r="F18" s="7">
        <f t="shared" si="8"/>
        <v>747.96</v>
      </c>
      <c r="G18" s="7">
        <f t="shared" si="8"/>
        <v>747.96</v>
      </c>
      <c r="H18" s="7">
        <f t="shared" si="0"/>
        <v>2991.84</v>
      </c>
    </row>
    <row r="19" spans="1:8" x14ac:dyDescent="0.25">
      <c r="A19" s="3">
        <v>10</v>
      </c>
      <c r="B19" s="34" t="s">
        <v>16</v>
      </c>
      <c r="C19" s="33" t="s">
        <v>11</v>
      </c>
      <c r="D19" s="3">
        <f>ROUND((D11+D12+D13+D15+D16+D14+D17)*0.01,2)</f>
        <v>149.59</v>
      </c>
      <c r="E19" s="29">
        <f t="shared" ref="E19:G19" si="9">ROUND((E11+E12+E13+E15+E16+E14+E17)*0.01,2)</f>
        <v>149.59</v>
      </c>
      <c r="F19" s="29">
        <f t="shared" si="9"/>
        <v>149.59</v>
      </c>
      <c r="G19" s="29">
        <f t="shared" si="9"/>
        <v>149.59</v>
      </c>
      <c r="H19" s="7">
        <f t="shared" si="0"/>
        <v>598.36</v>
      </c>
    </row>
    <row r="20" spans="1:8" ht="31.5" customHeight="1" x14ac:dyDescent="0.25">
      <c r="A20" s="3">
        <v>11</v>
      </c>
      <c r="B20" s="32" t="s">
        <v>48</v>
      </c>
      <c r="C20" s="33" t="s">
        <v>11</v>
      </c>
      <c r="D20" s="23">
        <f>ROUND((D11+D12+D13+D15+D16+D17+D18+D19+D14)*0.342,2)</f>
        <v>5422.99</v>
      </c>
      <c r="E20" s="23">
        <f t="shared" ref="E20:G20" si="10">ROUND((E11+E12+E13+E15+E16+E17+E18+E19+E14)*0.342,2)</f>
        <v>5422.99</v>
      </c>
      <c r="F20" s="23">
        <f t="shared" si="10"/>
        <v>5422.99</v>
      </c>
      <c r="G20" s="23">
        <f t="shared" si="10"/>
        <v>5422.99</v>
      </c>
      <c r="H20" s="7">
        <f t="shared" si="0"/>
        <v>21691.96</v>
      </c>
    </row>
    <row r="21" spans="1:8" x14ac:dyDescent="0.25">
      <c r="A21" s="3"/>
      <c r="B21" s="32" t="s">
        <v>17</v>
      </c>
      <c r="C21" s="33"/>
      <c r="D21" s="7"/>
      <c r="E21" s="7"/>
      <c r="F21" s="7"/>
      <c r="G21" s="7"/>
      <c r="H21" s="7"/>
    </row>
    <row r="22" spans="1:8" x14ac:dyDescent="0.25">
      <c r="A22" s="3"/>
      <c r="B22" s="35" t="s">
        <v>18</v>
      </c>
      <c r="C22" s="33" t="s">
        <v>11</v>
      </c>
      <c r="D22" s="7">
        <f>D11+D12+D13+D15+D16+D17+D18+D19+D20+D14</f>
        <v>21279.699999999997</v>
      </c>
      <c r="E22" s="7">
        <f t="shared" ref="E22:G22" si="11">E11+E12+E13+E15+E16+E17+E18+E19+E20+E14</f>
        <v>21279.699999999997</v>
      </c>
      <c r="F22" s="7">
        <f t="shared" si="11"/>
        <v>21279.699999999997</v>
      </c>
      <c r="G22" s="7">
        <f t="shared" si="11"/>
        <v>21279.699999999997</v>
      </c>
      <c r="H22" s="7">
        <f>D22+E22+F22+G22</f>
        <v>85118.799999999988</v>
      </c>
    </row>
    <row r="23" spans="1:8" x14ac:dyDescent="0.25">
      <c r="A23" s="1"/>
      <c r="B23" s="35" t="s">
        <v>19</v>
      </c>
      <c r="C23" s="33" t="s">
        <v>11</v>
      </c>
      <c r="D23" s="7">
        <f>ROUND(D22*12,2)</f>
        <v>255356.4</v>
      </c>
      <c r="E23" s="7">
        <f t="shared" ref="E23:G23" si="12">ROUND(E22*12,2)</f>
        <v>255356.4</v>
      </c>
      <c r="F23" s="7">
        <f t="shared" si="12"/>
        <v>255356.4</v>
      </c>
      <c r="G23" s="7">
        <f t="shared" si="12"/>
        <v>255356.4</v>
      </c>
      <c r="H23" s="7">
        <f>D23+E23+F23+G23</f>
        <v>1021425.6</v>
      </c>
    </row>
    <row r="24" spans="1:8" ht="19.5" customHeight="1" x14ac:dyDescent="0.25">
      <c r="A24" s="1"/>
      <c r="B24" s="49" t="s">
        <v>20</v>
      </c>
      <c r="C24" s="50"/>
      <c r="D24" s="1"/>
      <c r="E24" s="1"/>
      <c r="F24" s="1"/>
      <c r="G24" s="1"/>
      <c r="H24" s="1"/>
    </row>
    <row r="25" spans="1:8" ht="30" x14ac:dyDescent="0.25">
      <c r="A25" s="1"/>
      <c r="B25" s="32" t="s">
        <v>27</v>
      </c>
      <c r="C25" s="33" t="s">
        <v>11</v>
      </c>
      <c r="D25" s="7">
        <f>ROUND(D23*0.069,2)</f>
        <v>17619.59</v>
      </c>
      <c r="E25" s="7">
        <f>ROUND(E23*0.069,2)</f>
        <v>17619.59</v>
      </c>
      <c r="F25" s="7">
        <f>ROUND(F23*0.069,2)</f>
        <v>17619.59</v>
      </c>
      <c r="G25" s="7">
        <f>ROUND(G23*0.069,2)</f>
        <v>17619.59</v>
      </c>
      <c r="H25" s="7">
        <f>D25+E25+F25+G25</f>
        <v>70478.36</v>
      </c>
    </row>
    <row r="26" spans="1:8" ht="66" customHeight="1" x14ac:dyDescent="0.25">
      <c r="A26" s="1"/>
      <c r="B26" s="42" t="s">
        <v>22</v>
      </c>
      <c r="C26" s="43"/>
      <c r="D26" s="7"/>
      <c r="E26" s="7"/>
      <c r="F26" s="7"/>
      <c r="G26" s="7"/>
      <c r="H26" s="7"/>
    </row>
    <row r="27" spans="1:8" ht="45" customHeight="1" x14ac:dyDescent="0.25">
      <c r="A27" s="1"/>
      <c r="B27" s="32" t="s">
        <v>34</v>
      </c>
      <c r="C27" s="33" t="s">
        <v>11</v>
      </c>
      <c r="D27" s="7">
        <f>ROUND(0.051*D23,2)</f>
        <v>13023.18</v>
      </c>
      <c r="E27" s="7">
        <f>ROUND(0.051*E23,2)</f>
        <v>13023.18</v>
      </c>
      <c r="F27" s="7">
        <f>ROUND(0.051*F23,2)</f>
        <v>13023.18</v>
      </c>
      <c r="G27" s="7">
        <f>ROUND(0.051*G23,2)</f>
        <v>13023.18</v>
      </c>
      <c r="H27" s="7">
        <f>D27+E27+F27+G27</f>
        <v>52092.72</v>
      </c>
    </row>
    <row r="28" spans="1:8" ht="66.75" customHeight="1" x14ac:dyDescent="0.25">
      <c r="A28" s="1"/>
      <c r="B28" s="42" t="s">
        <v>21</v>
      </c>
      <c r="C28" s="43"/>
      <c r="D28" s="1"/>
      <c r="E28" s="1"/>
      <c r="F28" s="1"/>
      <c r="G28" s="1"/>
      <c r="H28" s="1"/>
    </row>
    <row r="29" spans="1:8" ht="30" x14ac:dyDescent="0.25">
      <c r="A29" s="1"/>
      <c r="B29" s="32" t="s">
        <v>35</v>
      </c>
      <c r="C29" s="33" t="s">
        <v>11</v>
      </c>
      <c r="D29" s="7">
        <f>ROUND(0.025*D23,2)</f>
        <v>6383.91</v>
      </c>
      <c r="E29" s="7">
        <f t="shared" ref="E29:G29" si="13">ROUND(0.025*E23,2)</f>
        <v>6383.91</v>
      </c>
      <c r="F29" s="7">
        <f t="shared" si="13"/>
        <v>6383.91</v>
      </c>
      <c r="G29" s="7">
        <f t="shared" si="13"/>
        <v>6383.91</v>
      </c>
      <c r="H29" s="7">
        <f>D29+E29+F29+G29</f>
        <v>25535.64</v>
      </c>
    </row>
    <row r="30" spans="1:8" ht="68.25" customHeight="1" x14ac:dyDescent="0.25">
      <c r="A30" s="1"/>
      <c r="B30" s="42" t="s">
        <v>23</v>
      </c>
      <c r="C30" s="43"/>
      <c r="D30" s="1"/>
      <c r="E30" s="1"/>
      <c r="F30" s="1"/>
      <c r="G30" s="1"/>
      <c r="H30" s="1"/>
    </row>
    <row r="31" spans="1:8" x14ac:dyDescent="0.25">
      <c r="A31" s="1"/>
      <c r="B31" s="34"/>
      <c r="C31" s="33" t="s">
        <v>11</v>
      </c>
      <c r="D31" s="7">
        <f>D23+D25+D27+D29</f>
        <v>292383.07999999996</v>
      </c>
      <c r="E31" s="7">
        <f t="shared" ref="E31:G31" si="14">E23+E25+E27+E29</f>
        <v>292383.07999999996</v>
      </c>
      <c r="F31" s="7">
        <f t="shared" si="14"/>
        <v>292383.07999999996</v>
      </c>
      <c r="G31" s="7">
        <f t="shared" si="14"/>
        <v>292383.07999999996</v>
      </c>
      <c r="H31" s="7">
        <f>D31+E31+F31+G31</f>
        <v>1169532.3199999998</v>
      </c>
    </row>
    <row r="32" spans="1:8" ht="15.75" x14ac:dyDescent="0.25">
      <c r="A32" s="1"/>
      <c r="B32" s="42" t="s">
        <v>36</v>
      </c>
      <c r="C32" s="43"/>
      <c r="D32" s="36">
        <v>1</v>
      </c>
      <c r="E32" s="36">
        <v>1</v>
      </c>
      <c r="F32" s="36">
        <v>1</v>
      </c>
      <c r="G32" s="33">
        <v>1</v>
      </c>
      <c r="H32" s="33">
        <v>1</v>
      </c>
    </row>
    <row r="33" spans="1:10" ht="15.75" x14ac:dyDescent="0.25">
      <c r="A33" s="1"/>
      <c r="B33" s="42" t="s">
        <v>37</v>
      </c>
      <c r="C33" s="43"/>
      <c r="D33" s="37"/>
      <c r="E33" s="37"/>
      <c r="F33" s="37"/>
      <c r="G33" s="37"/>
      <c r="H33" s="37">
        <f>ROUND(H31/4,1)</f>
        <v>292383.09999999998</v>
      </c>
    </row>
    <row r="34" spans="1:10" ht="61.5" customHeight="1" x14ac:dyDescent="0.25">
      <c r="A34" s="1"/>
      <c r="B34" s="42" t="s">
        <v>38</v>
      </c>
      <c r="C34" s="43"/>
      <c r="D34" s="37"/>
      <c r="E34" s="37"/>
      <c r="F34" s="37"/>
      <c r="G34" s="37"/>
      <c r="H34" s="37">
        <v>292383</v>
      </c>
    </row>
    <row r="35" spans="1:10" ht="71.25" customHeight="1" x14ac:dyDescent="0.25">
      <c r="A35" s="1"/>
      <c r="B35" s="56" t="s">
        <v>39</v>
      </c>
      <c r="C35" s="57"/>
      <c r="D35" s="37"/>
      <c r="E35" s="37"/>
      <c r="F35" s="37"/>
      <c r="G35" s="37"/>
      <c r="H35" s="38">
        <f>ROUND(H33/H34,3)</f>
        <v>1</v>
      </c>
    </row>
    <row r="36" spans="1:10" ht="57" customHeight="1" x14ac:dyDescent="0.25">
      <c r="A36" s="1"/>
      <c r="B36" s="42" t="s">
        <v>40</v>
      </c>
      <c r="C36" s="43"/>
      <c r="D36" s="52" t="s">
        <v>44</v>
      </c>
      <c r="E36" s="53"/>
      <c r="F36" s="53"/>
      <c r="G36" s="53"/>
      <c r="H36" s="37">
        <v>7828</v>
      </c>
      <c r="I36" s="39"/>
      <c r="J36" s="39"/>
    </row>
    <row r="37" spans="1:10" ht="40.5" customHeight="1" x14ac:dyDescent="0.25">
      <c r="A37" s="1"/>
      <c r="B37" s="42" t="s">
        <v>41</v>
      </c>
      <c r="C37" s="43"/>
      <c r="D37" s="34"/>
      <c r="E37" s="34"/>
      <c r="F37" s="34"/>
      <c r="G37" s="34"/>
      <c r="H37" s="37">
        <f>H34+H36</f>
        <v>300211</v>
      </c>
    </row>
  </sheetData>
  <mergeCells count="18">
    <mergeCell ref="D36:G36"/>
    <mergeCell ref="G1:H1"/>
    <mergeCell ref="A2:H2"/>
    <mergeCell ref="B33:C33"/>
    <mergeCell ref="B34:C34"/>
    <mergeCell ref="B35:C35"/>
    <mergeCell ref="B36:C36"/>
    <mergeCell ref="D5:H5"/>
    <mergeCell ref="B37:C37"/>
    <mergeCell ref="A5:A7"/>
    <mergeCell ref="B8:C8"/>
    <mergeCell ref="B28:C28"/>
    <mergeCell ref="B24:C24"/>
    <mergeCell ref="B32:C32"/>
    <mergeCell ref="C5:C7"/>
    <mergeCell ref="B5:B7"/>
    <mergeCell ref="B26:C26"/>
    <mergeCell ref="B30:C30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="60" zoomScaleNormal="90" workbookViewId="0">
      <pane xSplit="3" ySplit="6" topLeftCell="D21" activePane="bottomRight" state="frozen"/>
      <selection pane="topRight" activeCell="D1" sqref="D1"/>
      <selection pane="bottomLeft" activeCell="A5" sqref="A5"/>
      <selection pane="bottomRight" activeCell="H35" sqref="H35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2.7109375" style="2" customWidth="1"/>
    <col min="7" max="7" width="13" style="2" customWidth="1"/>
    <col min="8" max="8" width="15.140625" style="2" customWidth="1"/>
    <col min="9" max="16384" width="9.140625" style="2"/>
  </cols>
  <sheetData>
    <row r="1" spans="1:8" s="40" customFormat="1" x14ac:dyDescent="0.25">
      <c r="G1" s="54" t="s">
        <v>46</v>
      </c>
      <c r="H1" s="54"/>
    </row>
    <row r="2" spans="1:8" s="40" customFormat="1" ht="54.75" customHeight="1" x14ac:dyDescent="0.3">
      <c r="A2" s="55" t="s">
        <v>47</v>
      </c>
      <c r="B2" s="55"/>
      <c r="C2" s="55"/>
      <c r="D2" s="55"/>
      <c r="E2" s="55"/>
      <c r="F2" s="55"/>
      <c r="G2" s="55"/>
      <c r="H2" s="55"/>
    </row>
    <row r="3" spans="1:8" s="40" customFormat="1" x14ac:dyDescent="0.25"/>
    <row r="5" spans="1:8" ht="15" customHeight="1" x14ac:dyDescent="0.25">
      <c r="A5" s="44" t="s">
        <v>5</v>
      </c>
      <c r="B5" s="51" t="s">
        <v>6</v>
      </c>
      <c r="C5" s="51" t="s">
        <v>7</v>
      </c>
      <c r="D5" s="58" t="s">
        <v>13</v>
      </c>
      <c r="E5" s="58"/>
      <c r="F5" s="58"/>
      <c r="G5" s="58"/>
      <c r="H5" s="58"/>
    </row>
    <row r="6" spans="1:8" ht="15" customHeight="1" x14ac:dyDescent="0.25">
      <c r="A6" s="45"/>
      <c r="B6" s="51"/>
      <c r="C6" s="51"/>
      <c r="D6" s="11" t="s">
        <v>0</v>
      </c>
      <c r="E6" s="25" t="s">
        <v>1</v>
      </c>
      <c r="F6" s="25" t="s">
        <v>2</v>
      </c>
      <c r="G6" s="25" t="s">
        <v>3</v>
      </c>
      <c r="H6" s="26" t="s">
        <v>4</v>
      </c>
    </row>
    <row r="7" spans="1:8" ht="30" customHeight="1" x14ac:dyDescent="0.25">
      <c r="A7" s="10"/>
      <c r="B7" s="47" t="s">
        <v>12</v>
      </c>
      <c r="C7" s="48"/>
      <c r="D7" s="51"/>
      <c r="E7" s="51"/>
      <c r="F7" s="51"/>
      <c r="G7" s="51"/>
      <c r="H7" s="51"/>
    </row>
    <row r="8" spans="1:8" ht="30" customHeight="1" x14ac:dyDescent="0.25">
      <c r="A8" s="14">
        <v>1</v>
      </c>
      <c r="B8" s="30" t="s">
        <v>25</v>
      </c>
      <c r="C8" s="31" t="s">
        <v>24</v>
      </c>
      <c r="D8" s="17">
        <v>13</v>
      </c>
      <c r="E8" s="18">
        <v>13</v>
      </c>
      <c r="F8" s="18">
        <v>13</v>
      </c>
      <c r="G8" s="18">
        <v>13</v>
      </c>
      <c r="H8" s="13">
        <f t="shared" ref="H8:H20" si="0">D8+E8+F8+G8</f>
        <v>52</v>
      </c>
    </row>
    <row r="9" spans="1:8" ht="43.5" customHeight="1" x14ac:dyDescent="0.25">
      <c r="A9" s="12">
        <v>2</v>
      </c>
      <c r="B9" s="32" t="s">
        <v>26</v>
      </c>
      <c r="C9" s="33" t="s">
        <v>8</v>
      </c>
      <c r="D9" s="12">
        <f>ROUND(D8/18,2)</f>
        <v>0.72</v>
      </c>
      <c r="E9" s="22">
        <f t="shared" ref="E9:G9" si="1">ROUND(E8/18,2)</f>
        <v>0.72</v>
      </c>
      <c r="F9" s="22">
        <f t="shared" si="1"/>
        <v>0.72</v>
      </c>
      <c r="G9" s="22">
        <f t="shared" si="1"/>
        <v>0.72</v>
      </c>
      <c r="H9" s="12">
        <f t="shared" si="0"/>
        <v>2.88</v>
      </c>
    </row>
    <row r="10" spans="1:8" ht="45" x14ac:dyDescent="0.25">
      <c r="A10" s="14">
        <v>3</v>
      </c>
      <c r="B10" s="32" t="s">
        <v>29</v>
      </c>
      <c r="C10" s="33" t="s">
        <v>11</v>
      </c>
      <c r="D10" s="7">
        <f>ROUND(8621*D9,2)</f>
        <v>6207.12</v>
      </c>
      <c r="E10" s="7">
        <f t="shared" ref="E10:G10" si="2">ROUND(8621*E9,2)</f>
        <v>6207.12</v>
      </c>
      <c r="F10" s="7">
        <f t="shared" si="2"/>
        <v>6207.12</v>
      </c>
      <c r="G10" s="7">
        <f t="shared" si="2"/>
        <v>6207.12</v>
      </c>
      <c r="H10" s="7">
        <f t="shared" si="0"/>
        <v>24828.48</v>
      </c>
    </row>
    <row r="11" spans="1:8" ht="60" x14ac:dyDescent="0.25">
      <c r="A11" s="13">
        <v>4</v>
      </c>
      <c r="B11" s="32" t="s">
        <v>32</v>
      </c>
      <c r="C11" s="33" t="s">
        <v>11</v>
      </c>
      <c r="D11" s="7">
        <f>ROUND(D10*0.3,2)</f>
        <v>1862.14</v>
      </c>
      <c r="E11" s="7">
        <f t="shared" ref="E11:G11" si="3">ROUND(E10*0.3,2)</f>
        <v>1862.14</v>
      </c>
      <c r="F11" s="7">
        <f t="shared" si="3"/>
        <v>1862.14</v>
      </c>
      <c r="G11" s="7">
        <f t="shared" si="3"/>
        <v>1862.14</v>
      </c>
      <c r="H11" s="7">
        <f t="shared" si="0"/>
        <v>7448.56</v>
      </c>
    </row>
    <row r="12" spans="1:8" ht="60" x14ac:dyDescent="0.25">
      <c r="A12" s="27">
        <v>5</v>
      </c>
      <c r="B12" s="32" t="s">
        <v>28</v>
      </c>
      <c r="C12" s="33" t="s">
        <v>11</v>
      </c>
      <c r="D12" s="7">
        <f>ROUND((D10+D11)*0.2,2)</f>
        <v>1613.85</v>
      </c>
      <c r="E12" s="7">
        <f t="shared" ref="E12:G12" si="4">ROUND((E10+E11)*0.2,2)</f>
        <v>1613.85</v>
      </c>
      <c r="F12" s="7">
        <f t="shared" si="4"/>
        <v>1613.85</v>
      </c>
      <c r="G12" s="7">
        <f t="shared" si="4"/>
        <v>1613.85</v>
      </c>
      <c r="H12" s="7">
        <f t="shared" si="0"/>
        <v>6455.4</v>
      </c>
    </row>
    <row r="13" spans="1:8" ht="75" x14ac:dyDescent="0.25">
      <c r="A13" s="14">
        <v>6</v>
      </c>
      <c r="B13" s="32" t="s">
        <v>33</v>
      </c>
      <c r="C13" s="33" t="s">
        <v>11</v>
      </c>
      <c r="D13" s="7">
        <f>ROUND((D10+D11)*0.3,2)</f>
        <v>2420.7800000000002</v>
      </c>
      <c r="E13" s="7">
        <f t="shared" ref="E13:F13" si="5">ROUND((E10+E11)*0.3,2)</f>
        <v>2420.7800000000002</v>
      </c>
      <c r="F13" s="7">
        <f t="shared" si="5"/>
        <v>2420.7800000000002</v>
      </c>
      <c r="G13" s="7">
        <f t="shared" ref="G13" si="6">ROUND((G10+G11)*0.3,2)</f>
        <v>2420.7800000000002</v>
      </c>
      <c r="H13" s="7">
        <f t="shared" si="0"/>
        <v>9683.1200000000008</v>
      </c>
    </row>
    <row r="14" spans="1:8" ht="60" x14ac:dyDescent="0.25">
      <c r="A14" s="13">
        <v>7</v>
      </c>
      <c r="B14" s="32" t="s">
        <v>42</v>
      </c>
      <c r="C14" s="33" t="s">
        <v>11</v>
      </c>
      <c r="D14" s="7">
        <f>ROUND(D10*0.25,2)</f>
        <v>1551.78</v>
      </c>
      <c r="E14" s="7">
        <f>ROUND(E10*0.25,2)</f>
        <v>1551.78</v>
      </c>
      <c r="F14" s="7">
        <f t="shared" ref="F14:G14" si="7">ROUND(F10*0.25,2)</f>
        <v>1551.78</v>
      </c>
      <c r="G14" s="7">
        <f t="shared" si="7"/>
        <v>1551.78</v>
      </c>
      <c r="H14" s="7">
        <f t="shared" si="0"/>
        <v>6207.12</v>
      </c>
    </row>
    <row r="15" spans="1:8" ht="45" x14ac:dyDescent="0.25">
      <c r="A15" s="14">
        <v>8</v>
      </c>
      <c r="B15" s="32" t="s">
        <v>14</v>
      </c>
      <c r="C15" s="33" t="s">
        <v>11</v>
      </c>
      <c r="D15" s="7">
        <f>ROUND((D10+D11)*0.2,2)</f>
        <v>1613.85</v>
      </c>
      <c r="E15" s="7">
        <f t="shared" ref="E15:G15" si="8">ROUND((E10+E11)*0.2,2)</f>
        <v>1613.85</v>
      </c>
      <c r="F15" s="7">
        <f t="shared" si="8"/>
        <v>1613.85</v>
      </c>
      <c r="G15" s="7">
        <f t="shared" si="8"/>
        <v>1613.85</v>
      </c>
      <c r="H15" s="7">
        <f t="shared" si="0"/>
        <v>6455.4</v>
      </c>
    </row>
    <row r="16" spans="1:8" ht="63" customHeight="1" x14ac:dyDescent="0.25">
      <c r="A16" s="13">
        <v>9</v>
      </c>
      <c r="B16" s="32" t="s">
        <v>30</v>
      </c>
      <c r="C16" s="33" t="s">
        <v>11</v>
      </c>
      <c r="D16" s="7">
        <f>ROUND(D10*0.2,2)</f>
        <v>1241.42</v>
      </c>
      <c r="E16" s="7">
        <f t="shared" ref="E16:G16" si="9">ROUND(E10*0.2,2)</f>
        <v>1241.42</v>
      </c>
      <c r="F16" s="7">
        <f t="shared" si="9"/>
        <v>1241.42</v>
      </c>
      <c r="G16" s="7">
        <f t="shared" si="9"/>
        <v>1241.42</v>
      </c>
      <c r="H16" s="7">
        <f t="shared" si="0"/>
        <v>4965.68</v>
      </c>
    </row>
    <row r="17" spans="1:8" ht="63" customHeight="1" x14ac:dyDescent="0.25">
      <c r="A17" s="27"/>
      <c r="B17" s="32" t="s">
        <v>31</v>
      </c>
      <c r="C17" s="33" t="s">
        <v>11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0</v>
      </c>
    </row>
    <row r="18" spans="1:8" x14ac:dyDescent="0.25">
      <c r="A18" s="14">
        <v>10</v>
      </c>
      <c r="B18" s="34" t="s">
        <v>15</v>
      </c>
      <c r="C18" s="33" t="s">
        <v>11</v>
      </c>
      <c r="D18" s="7">
        <f>ROUND((D10+D11+D13+D14+D15+D16+D17+D12)*0.05,2)</f>
        <v>825.55</v>
      </c>
      <c r="E18" s="7">
        <f t="shared" ref="E18:G18" si="10">ROUND((E10+E11+E13+E14+E15+E16+E17+E12)*0.05,2)</f>
        <v>825.55</v>
      </c>
      <c r="F18" s="7">
        <f t="shared" si="10"/>
        <v>825.55</v>
      </c>
      <c r="G18" s="7">
        <f t="shared" si="10"/>
        <v>825.55</v>
      </c>
      <c r="H18" s="7">
        <f t="shared" si="0"/>
        <v>3302.2</v>
      </c>
    </row>
    <row r="19" spans="1:8" x14ac:dyDescent="0.25">
      <c r="A19" s="13">
        <v>11</v>
      </c>
      <c r="B19" s="34" t="s">
        <v>16</v>
      </c>
      <c r="C19" s="33" t="s">
        <v>11</v>
      </c>
      <c r="D19" s="12">
        <f>ROUND((D10+D11+D13+D14+D15+D16+D12+D17)*0.01,2)</f>
        <v>165.11</v>
      </c>
      <c r="E19" s="29">
        <f t="shared" ref="E19:G19" si="11">ROUND((E10+E11+E13+E14+E15+E16+E12+E17)*0.01,2)</f>
        <v>165.11</v>
      </c>
      <c r="F19" s="29">
        <f t="shared" si="11"/>
        <v>165.11</v>
      </c>
      <c r="G19" s="29">
        <f t="shared" si="11"/>
        <v>165.11</v>
      </c>
      <c r="H19" s="7">
        <f t="shared" si="0"/>
        <v>660.44</v>
      </c>
    </row>
    <row r="20" spans="1:8" ht="31.5" customHeight="1" x14ac:dyDescent="0.25">
      <c r="A20" s="14">
        <v>12</v>
      </c>
      <c r="B20" s="32" t="s">
        <v>48</v>
      </c>
      <c r="C20" s="33" t="s">
        <v>11</v>
      </c>
      <c r="D20" s="23">
        <f>ROUND((D10+D11+D13+D14+D15+D16+D18+D19+D12+D17)*0.342,2)</f>
        <v>5985.55</v>
      </c>
      <c r="E20" s="23">
        <f t="shared" ref="E20:G20" si="12">ROUND((E10+E11+E13+E14+E15+E16+E18+E19+E12+E17)*0.342,2)</f>
        <v>5985.55</v>
      </c>
      <c r="F20" s="23">
        <f t="shared" si="12"/>
        <v>5985.55</v>
      </c>
      <c r="G20" s="23">
        <f t="shared" si="12"/>
        <v>5985.55</v>
      </c>
      <c r="H20" s="7">
        <f t="shared" si="0"/>
        <v>23942.2</v>
      </c>
    </row>
    <row r="21" spans="1:8" ht="30" x14ac:dyDescent="0.25">
      <c r="A21" s="12"/>
      <c r="B21" s="32" t="s">
        <v>17</v>
      </c>
      <c r="C21" s="33"/>
      <c r="D21" s="7"/>
      <c r="E21" s="7"/>
      <c r="F21" s="7"/>
      <c r="G21" s="7"/>
      <c r="H21" s="7"/>
    </row>
    <row r="22" spans="1:8" x14ac:dyDescent="0.25">
      <c r="A22" s="12"/>
      <c r="B22" s="35" t="s">
        <v>18</v>
      </c>
      <c r="C22" s="33" t="s">
        <v>11</v>
      </c>
      <c r="D22" s="7">
        <f>D10+D11+D13+D14+D15+D16+D18+D19+D20+D12+D17</f>
        <v>23487.15</v>
      </c>
      <c r="E22" s="7">
        <f t="shared" ref="E22:G22" si="13">E10+E11+E13+E14+E15+E16+E18+E19+E20+E12+E17</f>
        <v>23487.15</v>
      </c>
      <c r="F22" s="7">
        <f t="shared" si="13"/>
        <v>23487.15</v>
      </c>
      <c r="G22" s="7">
        <f t="shared" si="13"/>
        <v>23487.15</v>
      </c>
      <c r="H22" s="7">
        <f>D22+E22+F22+G22</f>
        <v>93948.6</v>
      </c>
    </row>
    <row r="23" spans="1:8" x14ac:dyDescent="0.25">
      <c r="A23" s="1"/>
      <c r="B23" s="35" t="s">
        <v>19</v>
      </c>
      <c r="C23" s="33" t="s">
        <v>11</v>
      </c>
      <c r="D23" s="7">
        <f>ROUND(D22*12,2)</f>
        <v>281845.8</v>
      </c>
      <c r="E23" s="7">
        <f t="shared" ref="E23:G23" si="14">ROUND(E22*12,2)</f>
        <v>281845.8</v>
      </c>
      <c r="F23" s="7">
        <f t="shared" si="14"/>
        <v>281845.8</v>
      </c>
      <c r="G23" s="7">
        <f t="shared" si="14"/>
        <v>281845.8</v>
      </c>
      <c r="H23" s="7">
        <f>D23+E23+F23+G23</f>
        <v>1127383.2</v>
      </c>
    </row>
    <row r="24" spans="1:8" ht="24" customHeight="1" x14ac:dyDescent="0.25">
      <c r="A24" s="1"/>
      <c r="B24" s="49" t="s">
        <v>20</v>
      </c>
      <c r="C24" s="50"/>
      <c r="D24" s="1"/>
      <c r="E24" s="1"/>
      <c r="F24" s="1"/>
      <c r="G24" s="1"/>
      <c r="H24" s="1"/>
    </row>
    <row r="25" spans="1:8" x14ac:dyDescent="0.25">
      <c r="A25" s="1"/>
      <c r="B25" s="32" t="s">
        <v>43</v>
      </c>
      <c r="C25" s="33" t="s">
        <v>11</v>
      </c>
      <c r="D25" s="7">
        <f>ROUND(D23*0.069,2)</f>
        <v>19447.36</v>
      </c>
      <c r="E25" s="7">
        <f>ROUND(E23*0.069,2)</f>
        <v>19447.36</v>
      </c>
      <c r="F25" s="7">
        <f>ROUND(F23*0.069,2)</f>
        <v>19447.36</v>
      </c>
      <c r="G25" s="7">
        <f>ROUND(G23*0.069,2)</f>
        <v>19447.36</v>
      </c>
      <c r="H25" s="7">
        <f>D25+E25+F25+G25</f>
        <v>77789.440000000002</v>
      </c>
    </row>
    <row r="26" spans="1:8" ht="66" customHeight="1" x14ac:dyDescent="0.25">
      <c r="A26" s="1"/>
      <c r="B26" s="42" t="s">
        <v>22</v>
      </c>
      <c r="C26" s="43"/>
      <c r="D26" s="7"/>
      <c r="E26" s="7"/>
      <c r="F26" s="7"/>
      <c r="G26" s="7"/>
      <c r="H26" s="7"/>
    </row>
    <row r="27" spans="1:8" ht="45" customHeight="1" x14ac:dyDescent="0.25">
      <c r="A27" s="1"/>
      <c r="B27" s="32" t="s">
        <v>34</v>
      </c>
      <c r="C27" s="33" t="s">
        <v>11</v>
      </c>
      <c r="D27" s="7">
        <f>ROUND(0.051*D23,2)</f>
        <v>14374.14</v>
      </c>
      <c r="E27" s="7">
        <f>ROUND(0.051*E23,2)</f>
        <v>14374.14</v>
      </c>
      <c r="F27" s="7">
        <f>ROUND(0.051*F23,2)</f>
        <v>14374.14</v>
      </c>
      <c r="G27" s="7">
        <f>ROUND(0.051*G23,2)</f>
        <v>14374.14</v>
      </c>
      <c r="H27" s="7">
        <f>D27+E27+F27+G27</f>
        <v>57496.56</v>
      </c>
    </row>
    <row r="28" spans="1:8" ht="66.75" customHeight="1" x14ac:dyDescent="0.25">
      <c r="A28" s="1"/>
      <c r="B28" s="42" t="s">
        <v>21</v>
      </c>
      <c r="C28" s="43"/>
      <c r="D28" s="1"/>
      <c r="E28" s="1"/>
      <c r="F28" s="1"/>
      <c r="G28" s="1"/>
      <c r="H28" s="1"/>
    </row>
    <row r="29" spans="1:8" ht="45" x14ac:dyDescent="0.25">
      <c r="A29" s="1"/>
      <c r="B29" s="32" t="s">
        <v>35</v>
      </c>
      <c r="C29" s="33" t="s">
        <v>11</v>
      </c>
      <c r="D29" s="7">
        <f>ROUND(0.025*D23,2)</f>
        <v>7046.15</v>
      </c>
      <c r="E29" s="7">
        <f t="shared" ref="E29:G29" si="15">ROUND(0.025*E23,2)</f>
        <v>7046.15</v>
      </c>
      <c r="F29" s="7">
        <f t="shared" si="15"/>
        <v>7046.15</v>
      </c>
      <c r="G29" s="7">
        <f t="shared" si="15"/>
        <v>7046.15</v>
      </c>
      <c r="H29" s="7">
        <f>D29+E29+F29+G29</f>
        <v>28184.6</v>
      </c>
    </row>
    <row r="30" spans="1:8" ht="68.25" customHeight="1" x14ac:dyDescent="0.25">
      <c r="A30" s="1"/>
      <c r="B30" s="42" t="s">
        <v>23</v>
      </c>
      <c r="C30" s="43"/>
      <c r="D30" s="1"/>
      <c r="E30" s="1"/>
      <c r="F30" s="1"/>
      <c r="G30" s="1"/>
      <c r="H30" s="1"/>
    </row>
    <row r="31" spans="1:8" x14ac:dyDescent="0.25">
      <c r="A31" s="1"/>
      <c r="B31" s="34"/>
      <c r="C31" s="33" t="s">
        <v>11</v>
      </c>
      <c r="D31" s="7">
        <f>D23+D25+D27+D29</f>
        <v>322713.45</v>
      </c>
      <c r="E31" s="7">
        <f t="shared" ref="E31:G31" si="16">E23+E25+E27+E29</f>
        <v>322713.45</v>
      </c>
      <c r="F31" s="7">
        <f t="shared" si="16"/>
        <v>322713.45</v>
      </c>
      <c r="G31" s="7">
        <f t="shared" si="16"/>
        <v>322713.45</v>
      </c>
      <c r="H31" s="7">
        <f>D31+E31+F31+G31</f>
        <v>1290853.8</v>
      </c>
    </row>
    <row r="32" spans="1:8" ht="15.75" customHeight="1" x14ac:dyDescent="0.25">
      <c r="A32" s="1"/>
      <c r="B32" s="42" t="s">
        <v>36</v>
      </c>
      <c r="C32" s="43"/>
      <c r="D32" s="36">
        <v>1</v>
      </c>
      <c r="E32" s="36">
        <v>1</v>
      </c>
      <c r="F32" s="36">
        <v>1</v>
      </c>
      <c r="G32" s="33">
        <v>1</v>
      </c>
      <c r="H32" s="28"/>
    </row>
    <row r="33" spans="1:8" ht="36" customHeight="1" x14ac:dyDescent="0.25">
      <c r="A33" s="1"/>
      <c r="B33" s="42" t="s">
        <v>37</v>
      </c>
      <c r="C33" s="43"/>
      <c r="D33" s="37"/>
      <c r="E33" s="37"/>
      <c r="F33" s="37"/>
      <c r="G33" s="37"/>
      <c r="H33" s="9">
        <f>ROUND(H31/4,1)</f>
        <v>322713.5</v>
      </c>
    </row>
    <row r="34" spans="1:8" ht="70.5" customHeight="1" x14ac:dyDescent="0.25">
      <c r="A34" s="1"/>
      <c r="B34" s="42" t="s">
        <v>38</v>
      </c>
      <c r="C34" s="43"/>
      <c r="D34" s="37"/>
      <c r="E34" s="37"/>
      <c r="F34" s="37"/>
      <c r="G34" s="37"/>
      <c r="H34" s="37">
        <v>292383</v>
      </c>
    </row>
    <row r="35" spans="1:8" ht="63" customHeight="1" x14ac:dyDescent="0.25">
      <c r="A35" s="1"/>
      <c r="B35" s="56" t="s">
        <v>39</v>
      </c>
      <c r="C35" s="57"/>
      <c r="D35" s="37"/>
      <c r="E35" s="37"/>
      <c r="F35" s="37"/>
      <c r="G35" s="37"/>
      <c r="H35" s="38">
        <f>ROUND(H33/H34,3)</f>
        <v>1.1040000000000001</v>
      </c>
    </row>
    <row r="36" spans="1:8" s="19" customFormat="1" ht="62.25" customHeight="1" x14ac:dyDescent="0.25">
      <c r="A36" s="1"/>
      <c r="B36" s="42" t="s">
        <v>40</v>
      </c>
      <c r="C36" s="43"/>
      <c r="D36" s="52" t="s">
        <v>44</v>
      </c>
      <c r="E36" s="53"/>
      <c r="F36" s="53"/>
      <c r="G36" s="53"/>
      <c r="H36" s="37">
        <v>7828</v>
      </c>
    </row>
    <row r="37" spans="1:8" s="19" customFormat="1" ht="59.25" customHeight="1" x14ac:dyDescent="0.25">
      <c r="A37" s="1"/>
      <c r="B37" s="42" t="s">
        <v>41</v>
      </c>
      <c r="C37" s="43"/>
      <c r="D37" s="34"/>
      <c r="E37" s="34"/>
      <c r="F37" s="34"/>
      <c r="G37" s="34"/>
      <c r="H37" s="37">
        <f>H34+H36</f>
        <v>300211</v>
      </c>
    </row>
    <row r="38" spans="1:8" s="19" customFormat="1" x14ac:dyDescent="0.25">
      <c r="B38" s="20"/>
    </row>
    <row r="39" spans="1:8" s="19" customFormat="1" x14ac:dyDescent="0.25"/>
    <row r="40" spans="1:8" s="19" customFormat="1" x14ac:dyDescent="0.25"/>
    <row r="41" spans="1:8" x14ac:dyDescent="0.25">
      <c r="E41" s="15"/>
      <c r="F41" s="15"/>
      <c r="G41" s="15"/>
    </row>
  </sheetData>
  <mergeCells count="19">
    <mergeCell ref="G1:H1"/>
    <mergeCell ref="A2:H2"/>
    <mergeCell ref="B32:C32"/>
    <mergeCell ref="B33:C33"/>
    <mergeCell ref="B34:C34"/>
    <mergeCell ref="A5:A6"/>
    <mergeCell ref="B5:B6"/>
    <mergeCell ref="C5:C6"/>
    <mergeCell ref="D5:H5"/>
    <mergeCell ref="B7:C7"/>
    <mergeCell ref="B24:C24"/>
    <mergeCell ref="B26:C26"/>
    <mergeCell ref="B28:C28"/>
    <mergeCell ref="B30:C30"/>
    <mergeCell ref="D7:H7"/>
    <mergeCell ref="B37:C37"/>
    <mergeCell ref="D36:G36"/>
    <mergeCell ref="B35:C35"/>
    <mergeCell ref="B36:C3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 с селом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2018-07-10T14:44:11Z</dcterms:modified>
</cp:coreProperties>
</file>