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1"/>
  </bookViews>
  <sheets>
    <sheet name="5-6 дневная  неделя" sheetId="1" r:id="rId1"/>
    <sheet name="5-6 дневная с селом" sheetId="5" r:id="rId2"/>
  </sheets>
  <definedNames>
    <definedName name="_xlnm.Print_Titles" localSheetId="0">'5-6 дневная  неделя'!$A:$C,'5-6 дневная  неделя'!$5:$7</definedName>
    <definedName name="_xlnm.Print_Area" localSheetId="0">'5-6 дневная  неделя'!$A$1:$H$48</definedName>
    <definedName name="_xlnm.Print_Area" localSheetId="1">'5-6 дневная с селом'!$A$1:$H$49</definedName>
  </definedNames>
  <calcPr calcId="145621"/>
</workbook>
</file>

<file path=xl/calcChain.xml><?xml version="1.0" encoding="utf-8"?>
<calcChain xmlns="http://schemas.openxmlformats.org/spreadsheetml/2006/main">
  <c r="H49" i="5" l="1"/>
  <c r="H48" i="1"/>
  <c r="E27" i="1" l="1"/>
  <c r="F27" i="1"/>
  <c r="G27" i="1"/>
  <c r="D27" i="1"/>
  <c r="E27" i="5"/>
  <c r="F27" i="5"/>
  <c r="G27" i="5"/>
  <c r="D27" i="5"/>
  <c r="E10" i="5" l="1"/>
  <c r="F10" i="5"/>
  <c r="G10" i="5"/>
  <c r="D10" i="5"/>
  <c r="E11" i="1"/>
  <c r="F11" i="1"/>
  <c r="G11" i="1"/>
  <c r="D11" i="1"/>
  <c r="G26" i="5" l="1"/>
  <c r="F26" i="5"/>
  <c r="E26" i="5"/>
  <c r="D26" i="5"/>
  <c r="H26" i="5" s="1"/>
  <c r="H25" i="5"/>
  <c r="F29" i="5" l="1"/>
  <c r="G29" i="5"/>
  <c r="E29" i="5"/>
  <c r="F33" i="5"/>
  <c r="F28" i="5"/>
  <c r="F34" i="5"/>
  <c r="F32" i="5"/>
  <c r="E34" i="5"/>
  <c r="E33" i="5"/>
  <c r="E28" i="5"/>
  <c r="E30" i="5" s="1"/>
  <c r="G34" i="5"/>
  <c r="G33" i="5"/>
  <c r="G28" i="5"/>
  <c r="E31" i="5" l="1"/>
  <c r="D29" i="5"/>
  <c r="H29" i="5" s="1"/>
  <c r="G31" i="5"/>
  <c r="G30" i="5"/>
  <c r="G32" i="5"/>
  <c r="G36" i="5" s="1"/>
  <c r="E32" i="5"/>
  <c r="E35" i="5" s="1"/>
  <c r="F30" i="5"/>
  <c r="F36" i="5" s="1"/>
  <c r="F31" i="5"/>
  <c r="D33" i="5"/>
  <c r="H33" i="5" s="1"/>
  <c r="D28" i="5"/>
  <c r="H28" i="5" s="1"/>
  <c r="D34" i="5"/>
  <c r="H34" i="5" s="1"/>
  <c r="D32" i="5"/>
  <c r="H32" i="5" s="1"/>
  <c r="D30" i="5"/>
  <c r="H30" i="5" s="1"/>
  <c r="H27" i="5"/>
  <c r="G35" i="5" l="1"/>
  <c r="F35" i="5"/>
  <c r="F37" i="5"/>
  <c r="G37" i="5"/>
  <c r="G39" i="5"/>
  <c r="F39" i="5"/>
  <c r="E36" i="5"/>
  <c r="F40" i="5"/>
  <c r="D31" i="5"/>
  <c r="H31" i="5" s="1"/>
  <c r="G40" i="5"/>
  <c r="E37" i="5" l="1"/>
  <c r="E39" i="5" s="1"/>
  <c r="E40" i="5" s="1"/>
  <c r="D36" i="5"/>
  <c r="H36" i="5" s="1"/>
  <c r="D35" i="5"/>
  <c r="D37" i="5" l="1"/>
  <c r="D39" i="5" s="1"/>
  <c r="H35" i="5"/>
  <c r="H37" i="5" l="1"/>
  <c r="D40" i="5"/>
  <c r="H40" i="5" s="1"/>
  <c r="H39" i="5"/>
  <c r="H25" i="1" l="1"/>
  <c r="E26" i="1"/>
  <c r="F26" i="1"/>
  <c r="G26" i="1"/>
  <c r="D26" i="1"/>
  <c r="G28" i="1" l="1"/>
  <c r="G32" i="1"/>
  <c r="G29" i="1"/>
  <c r="G31" i="1"/>
  <c r="G33" i="1"/>
  <c r="F28" i="1"/>
  <c r="F29" i="1" s="1"/>
  <c r="F32" i="1"/>
  <c r="F33" i="1"/>
  <c r="E33" i="1"/>
  <c r="E28" i="1"/>
  <c r="E32" i="1"/>
  <c r="H27" i="1"/>
  <c r="H26" i="1"/>
  <c r="D32" i="1"/>
  <c r="D28" i="1"/>
  <c r="D33" i="1"/>
  <c r="H33" i="1" s="1"/>
  <c r="H28" i="1" l="1"/>
  <c r="F30" i="1"/>
  <c r="E30" i="1"/>
  <c r="D30" i="1"/>
  <c r="G30" i="1"/>
  <c r="G34" i="1" s="1"/>
  <c r="D31" i="1"/>
  <c r="H32" i="1"/>
  <c r="F31" i="1"/>
  <c r="F35" i="1" s="1"/>
  <c r="E29" i="1"/>
  <c r="E31" i="1"/>
  <c r="D29" i="1"/>
  <c r="F34" i="1" l="1"/>
  <c r="G35" i="1"/>
  <c r="E34" i="1"/>
  <c r="G36" i="1"/>
  <c r="D35" i="1"/>
  <c r="F36" i="1"/>
  <c r="F38" i="1" s="1"/>
  <c r="G38" i="1"/>
  <c r="G39" i="1" s="1"/>
  <c r="H30" i="1"/>
  <c r="D34" i="1"/>
  <c r="E35" i="1"/>
  <c r="H31" i="1"/>
  <c r="H29" i="1"/>
  <c r="H35" i="1" l="1"/>
  <c r="E36" i="1"/>
  <c r="E38" i="1" s="1"/>
  <c r="E39" i="1" s="1"/>
  <c r="D36" i="1"/>
  <c r="D38" i="1" s="1"/>
  <c r="F39" i="1"/>
  <c r="H34" i="1"/>
  <c r="H36" i="1" l="1"/>
  <c r="D39" i="1" l="1"/>
  <c r="H38" i="1"/>
  <c r="H39" i="1" l="1"/>
  <c r="E10" i="1" l="1"/>
  <c r="H9" i="1"/>
  <c r="E17" i="1" l="1"/>
  <c r="E16" i="1"/>
  <c r="E12" i="1"/>
  <c r="E9" i="5"/>
  <c r="F9" i="5"/>
  <c r="G9" i="5"/>
  <c r="D9" i="5"/>
  <c r="F10" i="1"/>
  <c r="G10" i="1"/>
  <c r="D10" i="1"/>
  <c r="H8" i="5"/>
  <c r="G16" i="5" l="1"/>
  <c r="G17" i="5"/>
  <c r="E16" i="5"/>
  <c r="E17" i="5"/>
  <c r="D17" i="5"/>
  <c r="D16" i="5"/>
  <c r="F17" i="5"/>
  <c r="F16" i="5"/>
  <c r="D17" i="1"/>
  <c r="D16" i="1"/>
  <c r="F16" i="1"/>
  <c r="F17" i="1"/>
  <c r="G17" i="1"/>
  <c r="G16" i="1"/>
  <c r="E15" i="1"/>
  <c r="E14" i="1"/>
  <c r="E13" i="1"/>
  <c r="H10" i="1"/>
  <c r="H17" i="5" l="1"/>
  <c r="H17" i="1"/>
  <c r="E18" i="1"/>
  <c r="E19" i="1"/>
  <c r="E20" i="1" s="1"/>
  <c r="H9" i="5"/>
  <c r="E22" i="1" l="1"/>
  <c r="E23" i="1" s="1"/>
  <c r="E41" i="1" s="1"/>
  <c r="E14" i="5"/>
  <c r="G14" i="5"/>
  <c r="F14" i="5"/>
  <c r="D11" i="5"/>
  <c r="D14" i="5"/>
  <c r="H10" i="5"/>
  <c r="E11" i="5"/>
  <c r="F11" i="5"/>
  <c r="G11" i="5"/>
  <c r="G15" i="5" l="1"/>
  <c r="E15" i="5"/>
  <c r="F15" i="5"/>
  <c r="D15" i="5"/>
  <c r="H11" i="1"/>
  <c r="E12" i="5"/>
  <c r="F12" i="5"/>
  <c r="G12" i="5"/>
  <c r="D12" i="5"/>
  <c r="D12" i="1"/>
  <c r="D13" i="1" s="1"/>
  <c r="G12" i="1"/>
  <c r="F12" i="1"/>
  <c r="E13" i="5"/>
  <c r="E18" i="5" s="1"/>
  <c r="H11" i="5"/>
  <c r="G13" i="5"/>
  <c r="G18" i="5" s="1"/>
  <c r="F13" i="5"/>
  <c r="F19" i="5" s="1"/>
  <c r="H14" i="5"/>
  <c r="D13" i="5"/>
  <c r="D18" i="5" s="1"/>
  <c r="H16" i="5"/>
  <c r="G19" i="5" l="1"/>
  <c r="E19" i="5"/>
  <c r="G20" i="5"/>
  <c r="G22" i="5" s="1"/>
  <c r="E20" i="5"/>
  <c r="E22" i="5" s="1"/>
  <c r="D19" i="5"/>
  <c r="D20" i="5" s="1"/>
  <c r="D22" i="5" s="1"/>
  <c r="F18" i="5"/>
  <c r="F20" i="5" s="1"/>
  <c r="F22" i="5" s="1"/>
  <c r="G15" i="1"/>
  <c r="F15" i="1"/>
  <c r="F13" i="1"/>
  <c r="G13" i="1"/>
  <c r="D15" i="1"/>
  <c r="H12" i="1"/>
  <c r="H16" i="1"/>
  <c r="F14" i="1"/>
  <c r="G14" i="1"/>
  <c r="D14" i="1"/>
  <c r="H12" i="5"/>
  <c r="H13" i="5"/>
  <c r="D19" i="1" l="1"/>
  <c r="F18" i="1"/>
  <c r="G18" i="1"/>
  <c r="G19" i="1"/>
  <c r="F19" i="1"/>
  <c r="F20" i="1" s="1"/>
  <c r="D18" i="1"/>
  <c r="H13" i="1"/>
  <c r="H14" i="1"/>
  <c r="H15" i="1"/>
  <c r="E23" i="5"/>
  <c r="E42" i="5" s="1"/>
  <c r="H19" i="5"/>
  <c r="F23" i="5"/>
  <c r="F42" i="5" s="1"/>
  <c r="H15" i="5"/>
  <c r="H19" i="1" l="1"/>
  <c r="F22" i="1"/>
  <c r="F23" i="1" s="1"/>
  <c r="F41" i="1" s="1"/>
  <c r="G20" i="1"/>
  <c r="G22" i="1" s="1"/>
  <c r="G23" i="1" s="1"/>
  <c r="G41" i="1" s="1"/>
  <c r="D20" i="1"/>
  <c r="D22" i="1" s="1"/>
  <c r="H18" i="1"/>
  <c r="H18" i="5"/>
  <c r="G23" i="5"/>
  <c r="G42" i="5" s="1"/>
  <c r="H20" i="5"/>
  <c r="H20" i="1" l="1"/>
  <c r="H22" i="1"/>
  <c r="D23" i="1"/>
  <c r="D41" i="1" s="1"/>
  <c r="H23" i="1" l="1"/>
  <c r="H22" i="5"/>
  <c r="D23" i="5"/>
  <c r="D42" i="5" s="1"/>
  <c r="H41" i="1" l="1"/>
  <c r="H43" i="1" s="1"/>
  <c r="H23" i="5"/>
  <c r="H44" i="1" l="1"/>
  <c r="H42" i="5"/>
  <c r="H44" i="5" s="1"/>
  <c r="H45" i="5" l="1"/>
  <c r="H48" i="5" s="1"/>
  <c r="H47" i="1"/>
  <c r="H46" i="5"/>
  <c r="H45" i="1"/>
</calcChain>
</file>

<file path=xl/sharedStrings.xml><?xml version="1.0" encoding="utf-8"?>
<sst xmlns="http://schemas.openxmlformats.org/spreadsheetml/2006/main" count="174" uniqueCount="45">
  <si>
    <t>1 класс</t>
  </si>
  <si>
    <t>2 класс</t>
  </si>
  <si>
    <t>3 класс</t>
  </si>
  <si>
    <t>4 класс</t>
  </si>
  <si>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</si>
  <si>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</si>
  <si>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</si>
  <si>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</si>
  <si>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</si>
  <si>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</si>
  <si>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</si>
  <si>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</si>
  <si>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</si>
  <si>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</si>
  <si>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</si>
  <si>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</si>
  <si>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</si>
  <si>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</si>
  <si>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</si>
  <si>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</si>
  <si>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</si>
  <si>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</si>
  <si>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</si>
  <si>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</si>
  <si>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учителей на предельно допустимую недельную нагрузку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</si>
  <si>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</si>
  <si>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</si>
  <si>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</si>
  <si>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Расчетная численность обучающихся, чел.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</si>
  <si>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</si>
  <si>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</si>
  <si>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</si>
  <si>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</si>
  <si>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</si>
  <si>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</si>
  <si>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Максимально допустимая недельная нагрузка</t>
  </si>
  <si>
    <t>Надбавка за интенсивность и высокие результаты работы (5,0 % от ФЗП по ставкам заработной платы)</t>
  </si>
  <si>
    <t>Надбавка за качество работы (5,0 % от ФЗП по ставкам заработной платы)</t>
  </si>
  <si>
    <t>Итого затраты на оплату труда учителей  при организации внеурочной деятельности:</t>
  </si>
  <si>
    <t>Дополнительно на внеурочную деятельность</t>
  </si>
  <si>
    <t>Доплаты за особые условия работы (20% от ставки заработной платы с надбавкой за квалификацию)</t>
  </si>
  <si>
    <t>Размер заработной платы в соответствии со ставкой заработной платы (с учетом индексации)</t>
  </si>
  <si>
    <t>Приложение №6</t>
  </si>
  <si>
    <t>Базовый норматив на приобретение материальных запасов и иные затраты, непосредственно связанные с оказанием муниципальной услуги,  в соответствии с расчетами Министерства общего и профессинального образования Ростовской области, руб.</t>
  </si>
  <si>
    <t>Нормативные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</si>
</sst>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/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164" fontId="4" fillId="2" borderId="1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view="pageBreakPreview" zoomScale="77" zoomScaleNormal="90" zoomScaleSheetLayoutView="77" workbookViewId="0">
      <pane xSplit="3" ySplit="7" topLeftCell="D38" activePane="bottomRight" state="frozen"/>
      <selection pane="topRight" activeCell="D1" sqref="D1"/>
      <selection pane="bottomLeft" activeCell="A5" sqref="A5"/>
      <selection pane="bottomRight" activeCell="B48" sqref="B48:C48"/>
    </sheetView>
  </sheetViews>
  <sheetFormatPr defaultRowHeight="15" x14ac:dyDescent="0.25"/>
  <cols>
    <col min="1" max="1" width="7.140625" style="3" customWidth="1"/>
    <col min="2" max="2" width="41.42578125" style="3" customWidth="1"/>
    <col min="3" max="3" width="13.7109375" style="3" customWidth="1"/>
    <col min="4" max="4" width="12.28515625" style="3" customWidth="1"/>
    <col min="5" max="5" width="12.140625" style="3" customWidth="1"/>
    <col min="6" max="6" width="12.7109375" style="3" customWidth="1"/>
    <col min="7" max="7" width="13" style="3" customWidth="1"/>
    <col min="8" max="8" width="13.140625" style="3" customWidth="1"/>
    <col min="9" max="16384" width="9.140625" style="3"/>
  </cols>
  <sheetData>
    <row r="1" spans="1:12" x14ac:dyDescent="0.25">
      <c r="G1" s="36" t="s">
        <v>42</v>
      </c>
      <c r="H1" s="36"/>
    </row>
    <row r="2" spans="1:12" ht="52.5" customHeight="1" x14ac:dyDescent="0.3">
      <c r="A2" s="41" t="s">
        <v>30</v>
      </c>
      <c r="B2" s="41"/>
      <c r="C2" s="41"/>
      <c r="D2" s="41"/>
      <c r="E2" s="41"/>
      <c r="F2" s="41"/>
      <c r="G2" s="41"/>
      <c r="H2" s="41"/>
      <c r="I2" s="2"/>
      <c r="J2" s="2"/>
      <c r="K2" s="2"/>
      <c r="L2" s="2"/>
    </row>
    <row r="5" spans="1:12" ht="15" customHeight="1" x14ac:dyDescent="0.25">
      <c r="A5" s="44" t="s">
        <v>5</v>
      </c>
      <c r="B5" s="38" t="s">
        <v>6</v>
      </c>
      <c r="C5" s="38" t="s">
        <v>7</v>
      </c>
      <c r="D5" s="37" t="s">
        <v>13</v>
      </c>
      <c r="E5" s="37"/>
      <c r="F5" s="37"/>
      <c r="G5" s="37"/>
      <c r="H5" s="37"/>
    </row>
    <row r="6" spans="1:12" ht="15" customHeight="1" x14ac:dyDescent="0.25">
      <c r="A6" s="45"/>
      <c r="B6" s="38"/>
      <c r="C6" s="38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</row>
    <row r="7" spans="1:12" ht="45" x14ac:dyDescent="0.25">
      <c r="A7" s="46"/>
      <c r="B7" s="38"/>
      <c r="C7" s="38"/>
      <c r="D7" s="5" t="s">
        <v>10</v>
      </c>
      <c r="E7" s="5" t="s">
        <v>10</v>
      </c>
      <c r="F7" s="5" t="s">
        <v>10</v>
      </c>
      <c r="G7" s="5" t="s">
        <v>10</v>
      </c>
      <c r="H7" s="5" t="s">
        <v>10</v>
      </c>
    </row>
    <row r="8" spans="1:12" ht="30" customHeight="1" x14ac:dyDescent="0.25">
      <c r="A8" s="6"/>
      <c r="B8" s="47" t="s">
        <v>12</v>
      </c>
      <c r="C8" s="48"/>
      <c r="D8" s="7"/>
      <c r="E8" s="7"/>
      <c r="F8" s="7"/>
      <c r="G8" s="7"/>
      <c r="H8" s="8"/>
    </row>
    <row r="9" spans="1:12" ht="29.25" customHeight="1" x14ac:dyDescent="0.25">
      <c r="A9" s="6">
        <v>1</v>
      </c>
      <c r="B9" s="27" t="s">
        <v>35</v>
      </c>
      <c r="C9" s="10" t="s">
        <v>22</v>
      </c>
      <c r="D9" s="11">
        <v>21</v>
      </c>
      <c r="E9" s="12">
        <v>23</v>
      </c>
      <c r="F9" s="12">
        <v>23</v>
      </c>
      <c r="G9" s="12">
        <v>23</v>
      </c>
      <c r="H9" s="13">
        <f t="shared" ref="H9:H20" si="0">D9+E9+F9+G9</f>
        <v>90</v>
      </c>
    </row>
    <row r="10" spans="1:12" ht="43.5" customHeight="1" x14ac:dyDescent="0.25">
      <c r="A10" s="13">
        <v>2</v>
      </c>
      <c r="B10" s="14" t="s">
        <v>9</v>
      </c>
      <c r="C10" s="13" t="s">
        <v>8</v>
      </c>
      <c r="D10" s="13">
        <f>ROUND(D9/18,2)</f>
        <v>1.17</v>
      </c>
      <c r="E10" s="13">
        <f t="shared" ref="E10:G10" si="1">ROUND(E9/18,2)</f>
        <v>1.28</v>
      </c>
      <c r="F10" s="13">
        <f t="shared" si="1"/>
        <v>1.28</v>
      </c>
      <c r="G10" s="13">
        <f t="shared" si="1"/>
        <v>1.28</v>
      </c>
      <c r="H10" s="13">
        <f t="shared" si="0"/>
        <v>5.0100000000000007</v>
      </c>
    </row>
    <row r="11" spans="1:12" ht="45" x14ac:dyDescent="0.25">
      <c r="A11" s="13">
        <v>3</v>
      </c>
      <c r="B11" s="14" t="s">
        <v>41</v>
      </c>
      <c r="C11" s="13" t="s">
        <v>11</v>
      </c>
      <c r="D11" s="15">
        <f>ROUND(8992*D10*1.0075,2)</f>
        <v>10599.54</v>
      </c>
      <c r="E11" s="15">
        <f t="shared" ref="E11:G11" si="2">ROUND(8992*E10*1.0075,2)</f>
        <v>11596.08</v>
      </c>
      <c r="F11" s="15">
        <f t="shared" si="2"/>
        <v>11596.08</v>
      </c>
      <c r="G11" s="15">
        <f t="shared" si="2"/>
        <v>11596.08</v>
      </c>
      <c r="H11" s="15">
        <f t="shared" si="0"/>
        <v>45387.780000000006</v>
      </c>
    </row>
    <row r="12" spans="1:12" ht="30" x14ac:dyDescent="0.25">
      <c r="A12" s="13">
        <v>4</v>
      </c>
      <c r="B12" s="14" t="s">
        <v>32</v>
      </c>
      <c r="C12" s="13" t="s">
        <v>11</v>
      </c>
      <c r="D12" s="15">
        <f>ROUND(D11*0.3,2)</f>
        <v>3179.86</v>
      </c>
      <c r="E12" s="15">
        <f t="shared" ref="E12:G12" si="3">ROUND(E11*0.3,2)</f>
        <v>3478.82</v>
      </c>
      <c r="F12" s="15">
        <f t="shared" si="3"/>
        <v>3478.82</v>
      </c>
      <c r="G12" s="15">
        <f t="shared" si="3"/>
        <v>3478.82</v>
      </c>
      <c r="H12" s="15">
        <f t="shared" si="0"/>
        <v>13616.32</v>
      </c>
    </row>
    <row r="13" spans="1:12" ht="45" x14ac:dyDescent="0.25">
      <c r="A13" s="13">
        <v>5</v>
      </c>
      <c r="B13" s="14" t="s">
        <v>33</v>
      </c>
      <c r="C13" s="13" t="s">
        <v>11</v>
      </c>
      <c r="D13" s="15">
        <f>ROUND((D11+D12)*0.3,2)</f>
        <v>4133.82</v>
      </c>
      <c r="E13" s="15">
        <f t="shared" ref="E13:G13" si="4">ROUND((E11+E12)*0.3,2)</f>
        <v>4522.47</v>
      </c>
      <c r="F13" s="15">
        <f t="shared" si="4"/>
        <v>4522.47</v>
      </c>
      <c r="G13" s="15">
        <f t="shared" si="4"/>
        <v>4522.47</v>
      </c>
      <c r="H13" s="15">
        <f t="shared" si="0"/>
        <v>17701.230000000003</v>
      </c>
    </row>
    <row r="14" spans="1:12" ht="45" x14ac:dyDescent="0.25">
      <c r="A14" s="13">
        <v>6</v>
      </c>
      <c r="B14" s="14" t="s">
        <v>40</v>
      </c>
      <c r="C14" s="13" t="s">
        <v>11</v>
      </c>
      <c r="D14" s="15">
        <f>ROUND((D11+D12)*0.2,2)</f>
        <v>2755.88</v>
      </c>
      <c r="E14" s="15">
        <f t="shared" ref="E14:G14" si="5">ROUND((E11+E12)*0.2,2)</f>
        <v>3014.98</v>
      </c>
      <c r="F14" s="15">
        <f t="shared" si="5"/>
        <v>3014.98</v>
      </c>
      <c r="G14" s="15">
        <f t="shared" si="5"/>
        <v>3014.98</v>
      </c>
      <c r="H14" s="15">
        <f t="shared" si="0"/>
        <v>11800.82</v>
      </c>
    </row>
    <row r="15" spans="1:12" ht="30" x14ac:dyDescent="0.25">
      <c r="A15" s="13">
        <v>7</v>
      </c>
      <c r="B15" s="14" t="s">
        <v>14</v>
      </c>
      <c r="C15" s="13" t="s">
        <v>11</v>
      </c>
      <c r="D15" s="15">
        <f>ROUND((D11+D12)*0.2,2)</f>
        <v>2755.88</v>
      </c>
      <c r="E15" s="15">
        <f t="shared" ref="E15:G15" si="6">ROUND((E11+E12)*0.2,2)</f>
        <v>3014.98</v>
      </c>
      <c r="F15" s="15">
        <f t="shared" si="6"/>
        <v>3014.98</v>
      </c>
      <c r="G15" s="15">
        <f t="shared" si="6"/>
        <v>3014.98</v>
      </c>
      <c r="H15" s="15">
        <f t="shared" si="0"/>
        <v>11800.82</v>
      </c>
    </row>
    <row r="16" spans="1:12" ht="45" x14ac:dyDescent="0.25">
      <c r="A16" s="13">
        <v>8</v>
      </c>
      <c r="B16" s="14" t="s">
        <v>36</v>
      </c>
      <c r="C16" s="13" t="s">
        <v>11</v>
      </c>
      <c r="D16" s="15">
        <f>ROUND(D11*0.05,2)</f>
        <v>529.98</v>
      </c>
      <c r="E16" s="15">
        <f t="shared" ref="E16:G16" si="7">ROUND(E11*0.05,2)</f>
        <v>579.79999999999995</v>
      </c>
      <c r="F16" s="15">
        <f t="shared" si="7"/>
        <v>579.79999999999995</v>
      </c>
      <c r="G16" s="15">
        <f t="shared" si="7"/>
        <v>579.79999999999995</v>
      </c>
      <c r="H16" s="15">
        <f t="shared" si="0"/>
        <v>2269.38</v>
      </c>
    </row>
    <row r="17" spans="1:13" ht="30" x14ac:dyDescent="0.25">
      <c r="A17" s="13"/>
      <c r="B17" s="14" t="s">
        <v>37</v>
      </c>
      <c r="C17" s="13" t="s">
        <v>11</v>
      </c>
      <c r="D17" s="15">
        <f>ROUND(D11*0.05,2)</f>
        <v>529.98</v>
      </c>
      <c r="E17" s="15">
        <f t="shared" ref="E17:G17" si="8">ROUND(E11*0.05,2)</f>
        <v>579.79999999999995</v>
      </c>
      <c r="F17" s="15">
        <f t="shared" si="8"/>
        <v>579.79999999999995</v>
      </c>
      <c r="G17" s="15">
        <f t="shared" si="8"/>
        <v>579.79999999999995</v>
      </c>
      <c r="H17" s="15">
        <f t="shared" si="0"/>
        <v>2269.38</v>
      </c>
    </row>
    <row r="18" spans="1:13" x14ac:dyDescent="0.25">
      <c r="A18" s="13">
        <v>9</v>
      </c>
      <c r="B18" s="16" t="s">
        <v>15</v>
      </c>
      <c r="C18" s="13" t="s">
        <v>11</v>
      </c>
      <c r="D18" s="15">
        <f>ROUND((D11+D12+D13+D15+D16+D14+D17)*0.05,2)</f>
        <v>1224.25</v>
      </c>
      <c r="E18" s="15">
        <f t="shared" ref="E18:G18" si="9">ROUND((E11+E12+E13+E15+E16+E14+E17)*0.05,2)</f>
        <v>1339.35</v>
      </c>
      <c r="F18" s="15">
        <f t="shared" si="9"/>
        <v>1339.35</v>
      </c>
      <c r="G18" s="15">
        <f t="shared" si="9"/>
        <v>1339.35</v>
      </c>
      <c r="H18" s="15">
        <f t="shared" si="0"/>
        <v>5242.2999999999993</v>
      </c>
    </row>
    <row r="19" spans="1:13" x14ac:dyDescent="0.25">
      <c r="A19" s="13">
        <v>10</v>
      </c>
      <c r="B19" s="16" t="s">
        <v>16</v>
      </c>
      <c r="C19" s="13" t="s">
        <v>11</v>
      </c>
      <c r="D19" s="13">
        <f>ROUND((D11+D12+D13+D15+D16+D14+D17)*0.01,2)</f>
        <v>244.85</v>
      </c>
      <c r="E19" s="13">
        <f t="shared" ref="E19:G19" si="10">ROUND((E11+E12+E13+E15+E16+E14+E17)*0.01,2)</f>
        <v>267.87</v>
      </c>
      <c r="F19" s="13">
        <f t="shared" si="10"/>
        <v>267.87</v>
      </c>
      <c r="G19" s="13">
        <f t="shared" si="10"/>
        <v>267.87</v>
      </c>
      <c r="H19" s="15">
        <f t="shared" si="0"/>
        <v>1048.46</v>
      </c>
    </row>
    <row r="20" spans="1:13" ht="31.5" customHeight="1" x14ac:dyDescent="0.25">
      <c r="A20" s="13">
        <v>11</v>
      </c>
      <c r="B20" s="14" t="s">
        <v>20</v>
      </c>
      <c r="C20" s="13" t="s">
        <v>11</v>
      </c>
      <c r="D20" s="1">
        <f>ROUND((D11+D12+D13+D15+D16+D17+D18+D19+D14)*0.302,2)</f>
        <v>7838.12</v>
      </c>
      <c r="E20" s="1">
        <f t="shared" ref="E20:G20" si="11">ROUND((E11+E12+E13+E15+E16+E17+E18+E19+E14)*0.302,2)</f>
        <v>8575.0300000000007</v>
      </c>
      <c r="F20" s="1">
        <f t="shared" si="11"/>
        <v>8575.0300000000007</v>
      </c>
      <c r="G20" s="1">
        <f t="shared" si="11"/>
        <v>8575.0300000000007</v>
      </c>
      <c r="H20" s="15">
        <f t="shared" si="0"/>
        <v>33563.21</v>
      </c>
    </row>
    <row r="21" spans="1:13" x14ac:dyDescent="0.25">
      <c r="A21" s="13"/>
      <c r="B21" s="14" t="s">
        <v>17</v>
      </c>
      <c r="C21" s="13"/>
      <c r="D21" s="15"/>
      <c r="E21" s="15"/>
      <c r="F21" s="15"/>
      <c r="G21" s="15"/>
      <c r="H21" s="15"/>
    </row>
    <row r="22" spans="1:13" x14ac:dyDescent="0.25">
      <c r="A22" s="13"/>
      <c r="B22" s="17" t="s">
        <v>18</v>
      </c>
      <c r="C22" s="13" t="s">
        <v>11</v>
      </c>
      <c r="D22" s="15">
        <f>D11+D12+D13+D15+D16+D17+D18+D19+D20+D14</f>
        <v>33792.159999999996</v>
      </c>
      <c r="E22" s="15">
        <f t="shared" ref="E22:G22" si="12">E11+E12+E13+E15+E16+E17+E18+E19+E20+E14</f>
        <v>36969.18</v>
      </c>
      <c r="F22" s="15">
        <f t="shared" si="12"/>
        <v>36969.18</v>
      </c>
      <c r="G22" s="15">
        <f t="shared" si="12"/>
        <v>36969.18</v>
      </c>
      <c r="H22" s="15">
        <f>D22+E22+F22+G22</f>
        <v>144699.69999999998</v>
      </c>
    </row>
    <row r="23" spans="1:13" x14ac:dyDescent="0.25">
      <c r="A23" s="16"/>
      <c r="B23" s="17" t="s">
        <v>19</v>
      </c>
      <c r="C23" s="13" t="s">
        <v>11</v>
      </c>
      <c r="D23" s="15">
        <f>ROUND(D22*12,2)</f>
        <v>405505.92</v>
      </c>
      <c r="E23" s="15">
        <f t="shared" ref="E23:G23" si="13">ROUND(E22*12,2)</f>
        <v>443630.16</v>
      </c>
      <c r="F23" s="15">
        <f t="shared" si="13"/>
        <v>443630.16</v>
      </c>
      <c r="G23" s="15">
        <f t="shared" si="13"/>
        <v>443630.16</v>
      </c>
      <c r="H23" s="15">
        <f>D23+E23+F23+G23</f>
        <v>1736396.4</v>
      </c>
    </row>
    <row r="24" spans="1:13" ht="30.75" customHeight="1" x14ac:dyDescent="0.25">
      <c r="A24" s="16"/>
      <c r="B24" s="29" t="s">
        <v>39</v>
      </c>
      <c r="C24" s="28"/>
      <c r="D24" s="15"/>
      <c r="E24" s="15"/>
      <c r="F24" s="15"/>
      <c r="G24" s="15"/>
      <c r="H24" s="15"/>
    </row>
    <row r="25" spans="1:13" ht="30" x14ac:dyDescent="0.25">
      <c r="A25" s="26">
        <v>1</v>
      </c>
      <c r="B25" s="27" t="s">
        <v>35</v>
      </c>
      <c r="C25" s="10" t="s">
        <v>22</v>
      </c>
      <c r="D25" s="20">
        <v>10</v>
      </c>
      <c r="E25" s="20">
        <v>10</v>
      </c>
      <c r="F25" s="20">
        <v>10</v>
      </c>
      <c r="G25" s="20">
        <v>10</v>
      </c>
      <c r="H25" s="25">
        <f t="shared" ref="H25:H36" si="14">D25+E25+F25+G25</f>
        <v>40</v>
      </c>
    </row>
    <row r="26" spans="1:13" ht="45" x14ac:dyDescent="0.25">
      <c r="A26" s="25">
        <v>2</v>
      </c>
      <c r="B26" s="14" t="s">
        <v>9</v>
      </c>
      <c r="C26" s="25" t="s">
        <v>8</v>
      </c>
      <c r="D26" s="15">
        <f>ROUND(D25/18,2)</f>
        <v>0.56000000000000005</v>
      </c>
      <c r="E26" s="15">
        <f t="shared" ref="E26:G26" si="15">ROUND(E25/18,2)</f>
        <v>0.56000000000000005</v>
      </c>
      <c r="F26" s="15">
        <f t="shared" si="15"/>
        <v>0.56000000000000005</v>
      </c>
      <c r="G26" s="15">
        <f t="shared" si="15"/>
        <v>0.56000000000000005</v>
      </c>
      <c r="H26" s="25">
        <f t="shared" si="14"/>
        <v>2.2400000000000002</v>
      </c>
    </row>
    <row r="27" spans="1:13" ht="45" x14ac:dyDescent="0.25">
      <c r="A27" s="26">
        <v>3</v>
      </c>
      <c r="B27" s="14" t="s">
        <v>41</v>
      </c>
      <c r="C27" s="25" t="s">
        <v>11</v>
      </c>
      <c r="D27" s="15">
        <f>ROUND(8992*D26*1.0075,2)</f>
        <v>5073.29</v>
      </c>
      <c r="E27" s="15">
        <f t="shared" ref="E27:G27" si="16">ROUND(8992*E26*1.0075,2)</f>
        <v>5073.29</v>
      </c>
      <c r="F27" s="15">
        <f t="shared" si="16"/>
        <v>5073.29</v>
      </c>
      <c r="G27" s="15">
        <f t="shared" si="16"/>
        <v>5073.29</v>
      </c>
      <c r="H27" s="15">
        <f t="shared" si="14"/>
        <v>20293.16</v>
      </c>
      <c r="M27" s="14"/>
    </row>
    <row r="28" spans="1:13" ht="30" x14ac:dyDescent="0.25">
      <c r="A28" s="25">
        <v>4</v>
      </c>
      <c r="B28" s="14" t="s">
        <v>32</v>
      </c>
      <c r="C28" s="25" t="s">
        <v>11</v>
      </c>
      <c r="D28" s="15">
        <f>ROUND(D27*0.3,2)</f>
        <v>1521.99</v>
      </c>
      <c r="E28" s="15">
        <f t="shared" ref="E28:G28" si="17">ROUND(E27*0.3,2)</f>
        <v>1521.99</v>
      </c>
      <c r="F28" s="15">
        <f t="shared" si="17"/>
        <v>1521.99</v>
      </c>
      <c r="G28" s="15">
        <f t="shared" si="17"/>
        <v>1521.99</v>
      </c>
      <c r="H28" s="15">
        <f t="shared" si="14"/>
        <v>6087.96</v>
      </c>
    </row>
    <row r="29" spans="1:13" ht="45" x14ac:dyDescent="0.25">
      <c r="A29" s="26">
        <v>5</v>
      </c>
      <c r="B29" s="14" t="s">
        <v>33</v>
      </c>
      <c r="C29" s="25" t="s">
        <v>11</v>
      </c>
      <c r="D29" s="15">
        <f>ROUND((D27+D28)*0.3,2)</f>
        <v>1978.58</v>
      </c>
      <c r="E29" s="15">
        <f t="shared" ref="E29:G29" si="18">ROUND((E27+E28)*0.3,2)</f>
        <v>1978.58</v>
      </c>
      <c r="F29" s="15">
        <f t="shared" si="18"/>
        <v>1978.58</v>
      </c>
      <c r="G29" s="15">
        <f t="shared" si="18"/>
        <v>1978.58</v>
      </c>
      <c r="H29" s="15">
        <f t="shared" si="14"/>
        <v>7914.32</v>
      </c>
    </row>
    <row r="30" spans="1:13" ht="46.5" customHeight="1" x14ac:dyDescent="0.25">
      <c r="A30" s="31"/>
      <c r="B30" s="14" t="s">
        <v>40</v>
      </c>
      <c r="C30" s="30" t="s">
        <v>11</v>
      </c>
      <c r="D30" s="15">
        <f>ROUND((D27+D28)*0.2,2)</f>
        <v>1319.06</v>
      </c>
      <c r="E30" s="15">
        <f t="shared" ref="E30:G30" si="19">ROUND((E27+E28)*0.2,2)</f>
        <v>1319.06</v>
      </c>
      <c r="F30" s="15">
        <f t="shared" si="19"/>
        <v>1319.06</v>
      </c>
      <c r="G30" s="15">
        <f t="shared" si="19"/>
        <v>1319.06</v>
      </c>
      <c r="H30" s="15">
        <f t="shared" si="14"/>
        <v>5276.24</v>
      </c>
    </row>
    <row r="31" spans="1:13" ht="30" x14ac:dyDescent="0.25">
      <c r="A31" s="25">
        <v>6</v>
      </c>
      <c r="B31" s="14" t="s">
        <v>14</v>
      </c>
      <c r="C31" s="25" t="s">
        <v>11</v>
      </c>
      <c r="D31" s="15">
        <f>ROUND((D27+D28)*0.2,2)</f>
        <v>1319.06</v>
      </c>
      <c r="E31" s="15">
        <f>ROUND((E27+E28)*0.2,2)</f>
        <v>1319.06</v>
      </c>
      <c r="F31" s="15">
        <f>ROUND((F27+F28)*0.2,2)</f>
        <v>1319.06</v>
      </c>
      <c r="G31" s="15">
        <f>ROUND((G27+G28)*0.2,2)</f>
        <v>1319.06</v>
      </c>
      <c r="H31" s="15">
        <f t="shared" si="14"/>
        <v>5276.24</v>
      </c>
    </row>
    <row r="32" spans="1:13" ht="45" x14ac:dyDescent="0.25">
      <c r="A32" s="26">
        <v>7</v>
      </c>
      <c r="B32" s="14" t="s">
        <v>36</v>
      </c>
      <c r="C32" s="25" t="s">
        <v>11</v>
      </c>
      <c r="D32" s="15">
        <f>ROUND(D27*0.05,2)</f>
        <v>253.66</v>
      </c>
      <c r="E32" s="15">
        <f>ROUND(E27*0.05,2)</f>
        <v>253.66</v>
      </c>
      <c r="F32" s="15">
        <f>ROUND(F27*0.05,2)</f>
        <v>253.66</v>
      </c>
      <c r="G32" s="15">
        <f>ROUND(G27*0.05,2)</f>
        <v>253.66</v>
      </c>
      <c r="H32" s="15">
        <f t="shared" si="14"/>
        <v>1014.64</v>
      </c>
    </row>
    <row r="33" spans="1:8" ht="30" x14ac:dyDescent="0.25">
      <c r="A33" s="26">
        <v>8</v>
      </c>
      <c r="B33" s="14" t="s">
        <v>37</v>
      </c>
      <c r="C33" s="25" t="s">
        <v>11</v>
      </c>
      <c r="D33" s="15">
        <f>ROUND(D27*0.05,2)</f>
        <v>253.66</v>
      </c>
      <c r="E33" s="15">
        <f>ROUND(E27*0.05,2)</f>
        <v>253.66</v>
      </c>
      <c r="F33" s="15">
        <f>ROUND(F27*0.05,2)</f>
        <v>253.66</v>
      </c>
      <c r="G33" s="15">
        <f>ROUND(G27*0.05,2)</f>
        <v>253.66</v>
      </c>
      <c r="H33" s="15">
        <f t="shared" si="14"/>
        <v>1014.64</v>
      </c>
    </row>
    <row r="34" spans="1:8" x14ac:dyDescent="0.25">
      <c r="A34" s="25">
        <v>9</v>
      </c>
      <c r="B34" s="16" t="s">
        <v>15</v>
      </c>
      <c r="C34" s="25" t="s">
        <v>11</v>
      </c>
      <c r="D34" s="15">
        <f>ROUND((D27+D28+D29+D30+D31+D32+D33)*0.05,2)</f>
        <v>585.97</v>
      </c>
      <c r="E34" s="15">
        <f t="shared" ref="E34:G34" si="20">ROUND((E27+E28+E29+E30+E31+E32+E33)*0.05,2)</f>
        <v>585.97</v>
      </c>
      <c r="F34" s="15">
        <f t="shared" si="20"/>
        <v>585.97</v>
      </c>
      <c r="G34" s="15">
        <f t="shared" si="20"/>
        <v>585.97</v>
      </c>
      <c r="H34" s="15">
        <f t="shared" si="14"/>
        <v>2343.88</v>
      </c>
    </row>
    <row r="35" spans="1:8" x14ac:dyDescent="0.25">
      <c r="A35" s="26">
        <v>10</v>
      </c>
      <c r="B35" s="16" t="s">
        <v>16</v>
      </c>
      <c r="C35" s="25" t="s">
        <v>11</v>
      </c>
      <c r="D35" s="15">
        <f>ROUND((D27+D28+D29+D30+D31+D32+D33)*0.01,2)</f>
        <v>117.19</v>
      </c>
      <c r="E35" s="15">
        <f t="shared" ref="E35:G35" si="21">ROUND((E27+E28+E29+E30+E31+E32+E33)*0.01,2)</f>
        <v>117.19</v>
      </c>
      <c r="F35" s="15">
        <f t="shared" si="21"/>
        <v>117.19</v>
      </c>
      <c r="G35" s="15">
        <f t="shared" si="21"/>
        <v>117.19</v>
      </c>
      <c r="H35" s="15">
        <f t="shared" si="14"/>
        <v>468.76</v>
      </c>
    </row>
    <row r="36" spans="1:8" ht="30" x14ac:dyDescent="0.25">
      <c r="A36" s="25">
        <v>11</v>
      </c>
      <c r="B36" s="14" t="s">
        <v>20</v>
      </c>
      <c r="C36" s="25" t="s">
        <v>11</v>
      </c>
      <c r="D36" s="1">
        <f>ROUND((D27+D28+D29+D30+D31+D32+D34+D35+D33)*0.302,2)</f>
        <v>3751.58</v>
      </c>
      <c r="E36" s="1">
        <f t="shared" ref="E36:G36" si="22">ROUND((E27+E28+E29+E30+E31+E32+E34+E35+E33)*0.302,2)</f>
        <v>3751.58</v>
      </c>
      <c r="F36" s="1">
        <f t="shared" si="22"/>
        <v>3751.58</v>
      </c>
      <c r="G36" s="1">
        <f t="shared" si="22"/>
        <v>3751.58</v>
      </c>
      <c r="H36" s="15">
        <f t="shared" si="14"/>
        <v>15006.32</v>
      </c>
    </row>
    <row r="37" spans="1:8" ht="30" x14ac:dyDescent="0.25">
      <c r="A37" s="26">
        <v>12</v>
      </c>
      <c r="B37" s="14" t="s">
        <v>38</v>
      </c>
      <c r="C37" s="25"/>
      <c r="D37" s="15"/>
      <c r="E37" s="15"/>
      <c r="F37" s="15"/>
      <c r="G37" s="15"/>
      <c r="H37" s="15"/>
    </row>
    <row r="38" spans="1:8" x14ac:dyDescent="0.25">
      <c r="A38" s="16"/>
      <c r="B38" s="17" t="s">
        <v>18</v>
      </c>
      <c r="C38" s="25" t="s">
        <v>11</v>
      </c>
      <c r="D38" s="15">
        <f>D27+D28+D29+D30+D31+D32+D34+D35+D36+D33</f>
        <v>16174.039999999999</v>
      </c>
      <c r="E38" s="15">
        <f t="shared" ref="E38:G38" si="23">E27+E28+E29+E30+E31+E32+E34+E35+E36+E33</f>
        <v>16174.039999999999</v>
      </c>
      <c r="F38" s="15">
        <f t="shared" si="23"/>
        <v>16174.039999999999</v>
      </c>
      <c r="G38" s="15">
        <f t="shared" si="23"/>
        <v>16174.039999999999</v>
      </c>
      <c r="H38" s="15">
        <f>D38+E38+F38+G38</f>
        <v>64696.159999999996</v>
      </c>
    </row>
    <row r="39" spans="1:8" ht="15.75" customHeight="1" x14ac:dyDescent="0.25">
      <c r="A39" s="16"/>
      <c r="B39" s="17" t="s">
        <v>19</v>
      </c>
      <c r="C39" s="25" t="s">
        <v>11</v>
      </c>
      <c r="D39" s="15">
        <f>ROUND(D38*12,2)</f>
        <v>194088.48</v>
      </c>
      <c r="E39" s="15">
        <f t="shared" ref="E39:G39" si="24">ROUND(E38*12,2)</f>
        <v>194088.48</v>
      </c>
      <c r="F39" s="15">
        <f t="shared" si="24"/>
        <v>194088.48</v>
      </c>
      <c r="G39" s="15">
        <f t="shared" si="24"/>
        <v>194088.48</v>
      </c>
      <c r="H39" s="15">
        <f>D39+E39+F39+G39</f>
        <v>776353.92</v>
      </c>
    </row>
    <row r="40" spans="1:8" ht="68.25" customHeight="1" x14ac:dyDescent="0.25">
      <c r="A40" s="16"/>
      <c r="B40" s="39" t="s">
        <v>21</v>
      </c>
      <c r="C40" s="40"/>
      <c r="D40" s="16"/>
      <c r="E40" s="16"/>
      <c r="F40" s="16"/>
      <c r="G40" s="16"/>
      <c r="H40" s="16"/>
    </row>
    <row r="41" spans="1:8" x14ac:dyDescent="0.25">
      <c r="A41" s="16"/>
      <c r="B41" s="16"/>
      <c r="C41" s="13" t="s">
        <v>11</v>
      </c>
      <c r="D41" s="15">
        <f>D23+D39</f>
        <v>599594.4</v>
      </c>
      <c r="E41" s="15">
        <f t="shared" ref="E41:G41" si="25">E23+E39</f>
        <v>637718.64</v>
      </c>
      <c r="F41" s="15">
        <f t="shared" si="25"/>
        <v>637718.64</v>
      </c>
      <c r="G41" s="15">
        <f t="shared" si="25"/>
        <v>637718.64</v>
      </c>
      <c r="H41" s="15">
        <f>D41+E41+F41+G41</f>
        <v>2512750.3200000003</v>
      </c>
    </row>
    <row r="42" spans="1:8" ht="15.75" x14ac:dyDescent="0.25">
      <c r="A42" s="16"/>
      <c r="B42" s="39" t="s">
        <v>28</v>
      </c>
      <c r="C42" s="40"/>
      <c r="D42" s="18">
        <v>1</v>
      </c>
      <c r="E42" s="18">
        <v>1</v>
      </c>
      <c r="F42" s="18">
        <v>1</v>
      </c>
      <c r="G42" s="13">
        <v>1</v>
      </c>
      <c r="H42" s="19">
        <v>1</v>
      </c>
    </row>
    <row r="43" spans="1:8" ht="15.75" x14ac:dyDescent="0.25">
      <c r="A43" s="16"/>
      <c r="B43" s="39" t="s">
        <v>25</v>
      </c>
      <c r="C43" s="40"/>
      <c r="D43" s="20"/>
      <c r="E43" s="20"/>
      <c r="F43" s="20"/>
      <c r="G43" s="20"/>
      <c r="H43" s="20">
        <f>ROUND(H41/4,1)</f>
        <v>628187.6</v>
      </c>
    </row>
    <row r="44" spans="1:8" ht="54" customHeight="1" x14ac:dyDescent="0.25">
      <c r="A44" s="16"/>
      <c r="B44" s="39" t="s">
        <v>26</v>
      </c>
      <c r="C44" s="40"/>
      <c r="D44" s="20"/>
      <c r="E44" s="20"/>
      <c r="F44" s="20"/>
      <c r="G44" s="20"/>
      <c r="H44" s="20">
        <f>H43</f>
        <v>628187.6</v>
      </c>
    </row>
    <row r="45" spans="1:8" ht="82.5" customHeight="1" x14ac:dyDescent="0.25">
      <c r="A45" s="16"/>
      <c r="B45" s="42" t="s">
        <v>29</v>
      </c>
      <c r="C45" s="43"/>
      <c r="D45" s="20"/>
      <c r="E45" s="20"/>
      <c r="F45" s="20"/>
      <c r="G45" s="20"/>
      <c r="H45" s="21">
        <f>ROUND(H43/H44,3)</f>
        <v>1</v>
      </c>
    </row>
    <row r="46" spans="1:8" ht="98.25" customHeight="1" x14ac:dyDescent="0.25">
      <c r="A46" s="16"/>
      <c r="B46" s="39" t="s">
        <v>43</v>
      </c>
      <c r="C46" s="40"/>
      <c r="D46" s="12">
        <v>451</v>
      </c>
      <c r="E46" s="12">
        <v>451</v>
      </c>
      <c r="F46" s="12">
        <v>451</v>
      </c>
      <c r="G46" s="12">
        <v>451</v>
      </c>
      <c r="H46" s="12">
        <v>451</v>
      </c>
    </row>
    <row r="47" spans="1:8" ht="42.75" customHeight="1" x14ac:dyDescent="0.25">
      <c r="A47" s="16"/>
      <c r="B47" s="39" t="s">
        <v>27</v>
      </c>
      <c r="C47" s="40"/>
      <c r="D47" s="16"/>
      <c r="E47" s="16"/>
      <c r="F47" s="16"/>
      <c r="G47" s="16"/>
      <c r="H47" s="20">
        <f>H44+H46</f>
        <v>628638.6</v>
      </c>
    </row>
    <row r="48" spans="1:8" ht="51" customHeight="1" x14ac:dyDescent="0.25">
      <c r="A48" s="16"/>
      <c r="B48" s="52" t="s">
        <v>44</v>
      </c>
      <c r="C48" s="52"/>
      <c r="D48" s="16"/>
      <c r="E48" s="16"/>
      <c r="F48" s="16"/>
      <c r="G48" s="16"/>
      <c r="H48" s="20">
        <f>H43+H46</f>
        <v>628638.6</v>
      </c>
    </row>
  </sheetData>
  <mergeCells count="15">
    <mergeCell ref="B48:C48"/>
    <mergeCell ref="G1:H1"/>
    <mergeCell ref="D5:H5"/>
    <mergeCell ref="C5:C7"/>
    <mergeCell ref="B5:B7"/>
    <mergeCell ref="B47:C47"/>
    <mergeCell ref="A2:H2"/>
    <mergeCell ref="B42:C42"/>
    <mergeCell ref="B43:C43"/>
    <mergeCell ref="B44:C44"/>
    <mergeCell ref="B45:C45"/>
    <mergeCell ref="B46:C46"/>
    <mergeCell ref="A5:A7"/>
    <mergeCell ref="B8:C8"/>
    <mergeCell ref="B40:C40"/>
  </mergeCells>
  <printOptions horizontalCentered="1"/>
  <pageMargins left="0.51181102362204722" right="0.31496062992125984" top="0.74803149606299213" bottom="0.55118110236220474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="84" zoomScaleNormal="90" zoomScaleSheetLayoutView="84" workbookViewId="0">
      <pane xSplit="3" ySplit="5" topLeftCell="D45" activePane="bottomRight" state="frozen"/>
      <selection pane="topRight" activeCell="D1" sqref="D1"/>
      <selection pane="bottomLeft" activeCell="A5" sqref="A5"/>
      <selection pane="bottomRight" activeCell="O46" sqref="O46"/>
    </sheetView>
  </sheetViews>
  <sheetFormatPr defaultRowHeight="15" x14ac:dyDescent="0.25"/>
  <cols>
    <col min="1" max="1" width="7.140625" style="3" customWidth="1"/>
    <col min="2" max="2" width="28.28515625" style="3" customWidth="1"/>
    <col min="3" max="3" width="13.7109375" style="3" customWidth="1"/>
    <col min="4" max="4" width="12.28515625" style="3" customWidth="1"/>
    <col min="5" max="5" width="12.140625" style="3" customWidth="1"/>
    <col min="6" max="6" width="12.7109375" style="3" customWidth="1"/>
    <col min="7" max="7" width="13" style="3" customWidth="1"/>
    <col min="8" max="8" width="13.5703125" style="3" customWidth="1"/>
    <col min="9" max="16384" width="9.140625" style="3"/>
  </cols>
  <sheetData>
    <row r="1" spans="1:8" x14ac:dyDescent="0.25">
      <c r="G1" s="36" t="s">
        <v>42</v>
      </c>
      <c r="H1" s="36"/>
    </row>
    <row r="2" spans="1:8" ht="54.75" customHeight="1" x14ac:dyDescent="0.3">
      <c r="A2" s="41" t="s">
        <v>31</v>
      </c>
      <c r="B2" s="41"/>
      <c r="C2" s="41"/>
      <c r="D2" s="41"/>
      <c r="E2" s="41"/>
      <c r="F2" s="41"/>
      <c r="G2" s="41"/>
      <c r="H2" s="41"/>
    </row>
    <row r="4" spans="1:8" ht="15" customHeight="1" x14ac:dyDescent="0.25">
      <c r="A4" s="38" t="s">
        <v>5</v>
      </c>
      <c r="B4" s="49" t="s">
        <v>6</v>
      </c>
      <c r="C4" s="38" t="s">
        <v>7</v>
      </c>
      <c r="D4" s="37" t="s">
        <v>13</v>
      </c>
      <c r="E4" s="37"/>
      <c r="F4" s="37"/>
      <c r="G4" s="37"/>
      <c r="H4" s="37"/>
    </row>
    <row r="5" spans="1:8" ht="15" customHeight="1" x14ac:dyDescent="0.25">
      <c r="A5" s="38"/>
      <c r="B5" s="50"/>
      <c r="C5" s="38"/>
      <c r="D5" s="4" t="s">
        <v>0</v>
      </c>
      <c r="E5" s="4" t="s">
        <v>1</v>
      </c>
      <c r="F5" s="4" t="s">
        <v>2</v>
      </c>
      <c r="G5" s="4" t="s">
        <v>3</v>
      </c>
      <c r="H5" s="13" t="s">
        <v>4</v>
      </c>
    </row>
    <row r="6" spans="1:8" ht="54" customHeight="1" x14ac:dyDescent="0.25">
      <c r="A6" s="38"/>
      <c r="B6" s="51"/>
      <c r="C6" s="38"/>
      <c r="D6" s="33" t="s">
        <v>10</v>
      </c>
      <c r="E6" s="33" t="s">
        <v>10</v>
      </c>
      <c r="F6" s="33" t="s">
        <v>10</v>
      </c>
      <c r="G6" s="33" t="s">
        <v>10</v>
      </c>
      <c r="H6" s="33" t="s">
        <v>10</v>
      </c>
    </row>
    <row r="7" spans="1:8" ht="30" customHeight="1" x14ac:dyDescent="0.25">
      <c r="A7" s="6"/>
      <c r="B7" s="47" t="s">
        <v>12</v>
      </c>
      <c r="C7" s="48"/>
      <c r="D7" s="38"/>
      <c r="E7" s="38"/>
      <c r="F7" s="38"/>
      <c r="G7" s="38"/>
      <c r="H7" s="38"/>
    </row>
    <row r="8" spans="1:8" ht="30" customHeight="1" x14ac:dyDescent="0.25">
      <c r="A8" s="6">
        <v>1</v>
      </c>
      <c r="B8" s="9" t="s">
        <v>23</v>
      </c>
      <c r="C8" s="10" t="s">
        <v>22</v>
      </c>
      <c r="D8" s="32">
        <v>21</v>
      </c>
      <c r="E8" s="12">
        <v>23</v>
      </c>
      <c r="F8" s="12">
        <v>23</v>
      </c>
      <c r="G8" s="12">
        <v>23</v>
      </c>
      <c r="H8" s="13">
        <f t="shared" ref="H8:H20" si="0">D8+E8+F8+G8</f>
        <v>90</v>
      </c>
    </row>
    <row r="9" spans="1:8" ht="43.5" customHeight="1" x14ac:dyDescent="0.25">
      <c r="A9" s="13">
        <v>2</v>
      </c>
      <c r="B9" s="14" t="s">
        <v>24</v>
      </c>
      <c r="C9" s="13" t="s">
        <v>8</v>
      </c>
      <c r="D9" s="13">
        <f>ROUND(D8/18,2)</f>
        <v>1.17</v>
      </c>
      <c r="E9" s="13">
        <f t="shared" ref="E9:G9" si="1">ROUND(E8/18,2)</f>
        <v>1.28</v>
      </c>
      <c r="F9" s="13">
        <f t="shared" si="1"/>
        <v>1.28</v>
      </c>
      <c r="G9" s="13">
        <f t="shared" si="1"/>
        <v>1.28</v>
      </c>
      <c r="H9" s="13">
        <f t="shared" si="0"/>
        <v>5.0100000000000007</v>
      </c>
    </row>
    <row r="10" spans="1:8" ht="60" x14ac:dyDescent="0.25">
      <c r="A10" s="6">
        <v>3</v>
      </c>
      <c r="B10" s="14" t="s">
        <v>41</v>
      </c>
      <c r="C10" s="13" t="s">
        <v>11</v>
      </c>
      <c r="D10" s="15">
        <f>ROUND(8992*1.0075*D9,2)</f>
        <v>10599.54</v>
      </c>
      <c r="E10" s="15">
        <f t="shared" ref="E10:G10" si="2">ROUND(8992*1.0075*E9,2)</f>
        <v>11596.08</v>
      </c>
      <c r="F10" s="15">
        <f t="shared" si="2"/>
        <v>11596.08</v>
      </c>
      <c r="G10" s="15">
        <f t="shared" si="2"/>
        <v>11596.08</v>
      </c>
      <c r="H10" s="15">
        <f t="shared" si="0"/>
        <v>45387.780000000006</v>
      </c>
    </row>
    <row r="11" spans="1:8" ht="60" x14ac:dyDescent="0.25">
      <c r="A11" s="13">
        <v>4</v>
      </c>
      <c r="B11" s="14" t="s">
        <v>32</v>
      </c>
      <c r="C11" s="13" t="s">
        <v>11</v>
      </c>
      <c r="D11" s="15">
        <f>ROUND(D10*0.3,2)</f>
        <v>3179.86</v>
      </c>
      <c r="E11" s="15">
        <f t="shared" ref="E11:G11" si="3">ROUND(E10*0.3,2)</f>
        <v>3478.82</v>
      </c>
      <c r="F11" s="15">
        <f t="shared" si="3"/>
        <v>3478.82</v>
      </c>
      <c r="G11" s="15">
        <f t="shared" si="3"/>
        <v>3478.82</v>
      </c>
      <c r="H11" s="15">
        <f t="shared" si="0"/>
        <v>13616.32</v>
      </c>
    </row>
    <row r="12" spans="1:8" ht="60" x14ac:dyDescent="0.25">
      <c r="A12" s="22">
        <v>5</v>
      </c>
      <c r="B12" s="14" t="s">
        <v>40</v>
      </c>
      <c r="C12" s="13" t="s">
        <v>11</v>
      </c>
      <c r="D12" s="15">
        <f>ROUND((D10+D11)*0.2,2)</f>
        <v>2755.88</v>
      </c>
      <c r="E12" s="15">
        <f t="shared" ref="E12:G12" si="4">ROUND((E10+E11)*0.2,2)</f>
        <v>3014.98</v>
      </c>
      <c r="F12" s="15">
        <f t="shared" si="4"/>
        <v>3014.98</v>
      </c>
      <c r="G12" s="15">
        <f t="shared" si="4"/>
        <v>3014.98</v>
      </c>
      <c r="H12" s="15">
        <f t="shared" si="0"/>
        <v>11800.82</v>
      </c>
    </row>
    <row r="13" spans="1:8" ht="75" x14ac:dyDescent="0.25">
      <c r="A13" s="6">
        <v>6</v>
      </c>
      <c r="B13" s="14" t="s">
        <v>33</v>
      </c>
      <c r="C13" s="13" t="s">
        <v>11</v>
      </c>
      <c r="D13" s="15">
        <f>ROUND((D10+D11)*0.3,2)</f>
        <v>4133.82</v>
      </c>
      <c r="E13" s="15">
        <f t="shared" ref="E13:F13" si="5">ROUND((E10+E11)*0.3,2)</f>
        <v>4522.47</v>
      </c>
      <c r="F13" s="15">
        <f t="shared" si="5"/>
        <v>4522.47</v>
      </c>
      <c r="G13" s="15">
        <f t="shared" ref="G13" si="6">ROUND((G10+G11)*0.3,2)</f>
        <v>4522.47</v>
      </c>
      <c r="H13" s="15">
        <f t="shared" si="0"/>
        <v>17701.230000000003</v>
      </c>
    </row>
    <row r="14" spans="1:8" ht="60" x14ac:dyDescent="0.25">
      <c r="A14" s="13">
        <v>7</v>
      </c>
      <c r="B14" s="14" t="s">
        <v>34</v>
      </c>
      <c r="C14" s="13" t="s">
        <v>11</v>
      </c>
      <c r="D14" s="15">
        <f>ROUND(D10*0.25,2)</f>
        <v>2649.89</v>
      </c>
      <c r="E14" s="15">
        <f>ROUND(E10*0.25,2)</f>
        <v>2899.02</v>
      </c>
      <c r="F14" s="15">
        <f t="shared" ref="F14:G14" si="7">ROUND(F10*0.25,2)</f>
        <v>2899.02</v>
      </c>
      <c r="G14" s="15">
        <f t="shared" si="7"/>
        <v>2899.02</v>
      </c>
      <c r="H14" s="15">
        <f t="shared" si="0"/>
        <v>11346.95</v>
      </c>
    </row>
    <row r="15" spans="1:8" ht="45" x14ac:dyDescent="0.25">
      <c r="A15" s="6">
        <v>8</v>
      </c>
      <c r="B15" s="14" t="s">
        <v>14</v>
      </c>
      <c r="C15" s="13" t="s">
        <v>11</v>
      </c>
      <c r="D15" s="15">
        <f>ROUND((D10+D11)*0.2,2)</f>
        <v>2755.88</v>
      </c>
      <c r="E15" s="15">
        <f t="shared" ref="E15:G15" si="8">ROUND((E10+E11)*0.2,2)</f>
        <v>3014.98</v>
      </c>
      <c r="F15" s="15">
        <f t="shared" si="8"/>
        <v>3014.98</v>
      </c>
      <c r="G15" s="15">
        <f t="shared" si="8"/>
        <v>3014.98</v>
      </c>
      <c r="H15" s="15">
        <f t="shared" si="0"/>
        <v>11800.82</v>
      </c>
    </row>
    <row r="16" spans="1:8" ht="63" customHeight="1" x14ac:dyDescent="0.25">
      <c r="A16" s="13">
        <v>9</v>
      </c>
      <c r="B16" s="14" t="s">
        <v>36</v>
      </c>
      <c r="C16" s="13" t="s">
        <v>11</v>
      </c>
      <c r="D16" s="15">
        <f>ROUND(D10*0.05,2)</f>
        <v>529.98</v>
      </c>
      <c r="E16" s="15">
        <f t="shared" ref="E16:G16" si="9">ROUND(E10*0.05,2)</f>
        <v>579.79999999999995</v>
      </c>
      <c r="F16" s="15">
        <f t="shared" si="9"/>
        <v>579.79999999999995</v>
      </c>
      <c r="G16" s="15">
        <f t="shared" si="9"/>
        <v>579.79999999999995</v>
      </c>
      <c r="H16" s="15">
        <f t="shared" si="0"/>
        <v>2269.38</v>
      </c>
    </row>
    <row r="17" spans="1:13" ht="63" customHeight="1" x14ac:dyDescent="0.25">
      <c r="A17" s="22"/>
      <c r="B17" s="14" t="s">
        <v>37</v>
      </c>
      <c r="C17" s="13" t="s">
        <v>11</v>
      </c>
      <c r="D17" s="15">
        <f>ROUND(D10*0.05,2)</f>
        <v>529.98</v>
      </c>
      <c r="E17" s="15">
        <f t="shared" ref="E17:G17" si="10">ROUND(E10*0.05,2)</f>
        <v>579.79999999999995</v>
      </c>
      <c r="F17" s="15">
        <f t="shared" si="10"/>
        <v>579.79999999999995</v>
      </c>
      <c r="G17" s="15">
        <f t="shared" si="10"/>
        <v>579.79999999999995</v>
      </c>
      <c r="H17" s="15">
        <f t="shared" si="0"/>
        <v>2269.38</v>
      </c>
    </row>
    <row r="18" spans="1:13" x14ac:dyDescent="0.25">
      <c r="A18" s="6">
        <v>10</v>
      </c>
      <c r="B18" s="16" t="s">
        <v>15</v>
      </c>
      <c r="C18" s="13" t="s">
        <v>11</v>
      </c>
      <c r="D18" s="15">
        <f>ROUND((D10+D11+D13+D14+D15+D16+D17+D12)*0.05,2)</f>
        <v>1356.74</v>
      </c>
      <c r="E18" s="15">
        <f t="shared" ref="E18:G18" si="11">ROUND((E10+E11+E13+E14+E15+E16+E17+E12)*0.05,2)</f>
        <v>1484.3</v>
      </c>
      <c r="F18" s="15">
        <f t="shared" si="11"/>
        <v>1484.3</v>
      </c>
      <c r="G18" s="15">
        <f t="shared" si="11"/>
        <v>1484.3</v>
      </c>
      <c r="H18" s="15">
        <f t="shared" si="0"/>
        <v>5809.64</v>
      </c>
    </row>
    <row r="19" spans="1:13" x14ac:dyDescent="0.25">
      <c r="A19" s="13">
        <v>11</v>
      </c>
      <c r="B19" s="16" t="s">
        <v>16</v>
      </c>
      <c r="C19" s="13" t="s">
        <v>11</v>
      </c>
      <c r="D19" s="13">
        <f>ROUND((D10+D11+D13+D14+D15+D16+D12+D17)*0.01,2)</f>
        <v>271.35000000000002</v>
      </c>
      <c r="E19" s="13">
        <f t="shared" ref="E19:G19" si="12">ROUND((E10+E11+E13+E14+E15+E16+E12+E17)*0.01,2)</f>
        <v>296.86</v>
      </c>
      <c r="F19" s="13">
        <f t="shared" si="12"/>
        <v>296.86</v>
      </c>
      <c r="G19" s="13">
        <f t="shared" si="12"/>
        <v>296.86</v>
      </c>
      <c r="H19" s="15">
        <f t="shared" si="0"/>
        <v>1161.93</v>
      </c>
    </row>
    <row r="20" spans="1:13" ht="48.75" customHeight="1" x14ac:dyDescent="0.25">
      <c r="A20" s="6">
        <v>12</v>
      </c>
      <c r="B20" s="14" t="s">
        <v>20</v>
      </c>
      <c r="C20" s="13" t="s">
        <v>11</v>
      </c>
      <c r="D20" s="1">
        <f>ROUND((D10+D11+D13+D14+D15+D16+D18+D19+D12+D17)*0.302,2)</f>
        <v>8686.4</v>
      </c>
      <c r="E20" s="1">
        <f t="shared" ref="E20:G20" si="13">ROUND((E10+E11+E13+E14+E15+E16+E18+E19+E12+E17)*0.302,2)</f>
        <v>9503.07</v>
      </c>
      <c r="F20" s="1">
        <f t="shared" si="13"/>
        <v>9503.07</v>
      </c>
      <c r="G20" s="1">
        <f t="shared" si="13"/>
        <v>9503.07</v>
      </c>
      <c r="H20" s="15">
        <f t="shared" si="0"/>
        <v>37195.61</v>
      </c>
    </row>
    <row r="21" spans="1:13" ht="30" x14ac:dyDescent="0.25">
      <c r="A21" s="13"/>
      <c r="B21" s="14" t="s">
        <v>17</v>
      </c>
      <c r="C21" s="13"/>
      <c r="D21" s="15"/>
      <c r="E21" s="15"/>
      <c r="F21" s="15"/>
      <c r="G21" s="15"/>
      <c r="H21" s="15"/>
    </row>
    <row r="22" spans="1:13" x14ac:dyDescent="0.25">
      <c r="A22" s="13"/>
      <c r="B22" s="17" t="s">
        <v>18</v>
      </c>
      <c r="C22" s="13" t="s">
        <v>11</v>
      </c>
      <c r="D22" s="15">
        <f>D10+D11+D13+D14+D15+D16+D18+D19+D20+D12+D17</f>
        <v>37449.32</v>
      </c>
      <c r="E22" s="15">
        <f t="shared" ref="E22:G22" si="14">E10+E11+E13+E14+E15+E16+E18+E19+E20+E12+E17</f>
        <v>40970.18</v>
      </c>
      <c r="F22" s="15">
        <f t="shared" si="14"/>
        <v>40970.18</v>
      </c>
      <c r="G22" s="15">
        <f t="shared" si="14"/>
        <v>40970.18</v>
      </c>
      <c r="H22" s="15">
        <f>D22+E22+F22+G22</f>
        <v>160359.85999999999</v>
      </c>
    </row>
    <row r="23" spans="1:13" x14ac:dyDescent="0.25">
      <c r="A23" s="16"/>
      <c r="B23" s="17" t="s">
        <v>19</v>
      </c>
      <c r="C23" s="13" t="s">
        <v>11</v>
      </c>
      <c r="D23" s="15">
        <f>ROUND(D22*12,2)</f>
        <v>449391.84</v>
      </c>
      <c r="E23" s="15">
        <f t="shared" ref="E23:G23" si="15">ROUND(E22*12,2)</f>
        <v>491642.16</v>
      </c>
      <c r="F23" s="15">
        <f t="shared" si="15"/>
        <v>491642.16</v>
      </c>
      <c r="G23" s="15">
        <f t="shared" si="15"/>
        <v>491642.16</v>
      </c>
      <c r="H23" s="15">
        <f>D23+E23+F23+G23</f>
        <v>1924318.3199999998</v>
      </c>
    </row>
    <row r="24" spans="1:13" ht="30.75" customHeight="1" x14ac:dyDescent="0.25">
      <c r="A24" s="16"/>
      <c r="B24" s="29" t="s">
        <v>39</v>
      </c>
      <c r="C24" s="28"/>
      <c r="D24" s="15"/>
      <c r="E24" s="15"/>
      <c r="F24" s="15"/>
      <c r="G24" s="15"/>
      <c r="H24" s="15"/>
    </row>
    <row r="25" spans="1:13" ht="30" x14ac:dyDescent="0.25">
      <c r="A25" s="31">
        <v>1</v>
      </c>
      <c r="B25" s="27" t="s">
        <v>35</v>
      </c>
      <c r="C25" s="10" t="s">
        <v>22</v>
      </c>
      <c r="D25" s="20">
        <v>10</v>
      </c>
      <c r="E25" s="20">
        <v>10</v>
      </c>
      <c r="F25" s="20">
        <v>10</v>
      </c>
      <c r="G25" s="20">
        <v>10</v>
      </c>
      <c r="H25" s="30">
        <f t="shared" ref="H25:H37" si="16">D25+E25+F25+G25</f>
        <v>40</v>
      </c>
    </row>
    <row r="26" spans="1:13" ht="45" x14ac:dyDescent="0.25">
      <c r="A26" s="30">
        <v>2</v>
      </c>
      <c r="B26" s="14" t="s">
        <v>9</v>
      </c>
      <c r="C26" s="30" t="s">
        <v>8</v>
      </c>
      <c r="D26" s="15">
        <f>ROUND(D25/18,2)</f>
        <v>0.56000000000000005</v>
      </c>
      <c r="E26" s="15">
        <f t="shared" ref="E26:G26" si="17">ROUND(E25/18,2)</f>
        <v>0.56000000000000005</v>
      </c>
      <c r="F26" s="15">
        <f t="shared" si="17"/>
        <v>0.56000000000000005</v>
      </c>
      <c r="G26" s="15">
        <f t="shared" si="17"/>
        <v>0.56000000000000005</v>
      </c>
      <c r="H26" s="30">
        <f t="shared" si="16"/>
        <v>2.2400000000000002</v>
      </c>
    </row>
    <row r="27" spans="1:13" ht="60" x14ac:dyDescent="0.25">
      <c r="A27" s="31">
        <v>3</v>
      </c>
      <c r="B27" s="14" t="s">
        <v>41</v>
      </c>
      <c r="C27" s="30" t="s">
        <v>11</v>
      </c>
      <c r="D27" s="15">
        <f>ROUND(8992*D26*1.0075,2)</f>
        <v>5073.29</v>
      </c>
      <c r="E27" s="15">
        <f t="shared" ref="E27:G27" si="18">ROUND(8992*E26*1.0075,2)</f>
        <v>5073.29</v>
      </c>
      <c r="F27" s="15">
        <f t="shared" si="18"/>
        <v>5073.29</v>
      </c>
      <c r="G27" s="15">
        <f t="shared" si="18"/>
        <v>5073.29</v>
      </c>
      <c r="H27" s="15">
        <f t="shared" si="16"/>
        <v>20293.16</v>
      </c>
      <c r="M27" s="14"/>
    </row>
    <row r="28" spans="1:13" ht="60" x14ac:dyDescent="0.25">
      <c r="A28" s="30">
        <v>4</v>
      </c>
      <c r="B28" s="14" t="s">
        <v>32</v>
      </c>
      <c r="C28" s="30" t="s">
        <v>11</v>
      </c>
      <c r="D28" s="15">
        <f>ROUND(D27*0.3,2)</f>
        <v>1521.99</v>
      </c>
      <c r="E28" s="15">
        <f t="shared" ref="E28:G28" si="19">ROUND(E27*0.3,2)</f>
        <v>1521.99</v>
      </c>
      <c r="F28" s="15">
        <f t="shared" si="19"/>
        <v>1521.99</v>
      </c>
      <c r="G28" s="15">
        <f t="shared" si="19"/>
        <v>1521.99</v>
      </c>
      <c r="H28" s="15">
        <f t="shared" si="16"/>
        <v>6087.96</v>
      </c>
    </row>
    <row r="29" spans="1:13" ht="49.5" customHeight="1" x14ac:dyDescent="0.25">
      <c r="A29" s="22">
        <v>5</v>
      </c>
      <c r="B29" s="14" t="s">
        <v>34</v>
      </c>
      <c r="C29" s="30" t="s">
        <v>11</v>
      </c>
      <c r="D29" s="15">
        <f>ROUND(D27*0.25,2)</f>
        <v>1268.32</v>
      </c>
      <c r="E29" s="15">
        <f t="shared" ref="E29:G29" si="20">ROUND(E27*0.25,2)</f>
        <v>1268.32</v>
      </c>
      <c r="F29" s="15">
        <f t="shared" si="20"/>
        <v>1268.32</v>
      </c>
      <c r="G29" s="15">
        <f t="shared" si="20"/>
        <v>1268.32</v>
      </c>
      <c r="H29" s="15">
        <f t="shared" si="16"/>
        <v>5073.28</v>
      </c>
    </row>
    <row r="30" spans="1:13" ht="75" x14ac:dyDescent="0.25">
      <c r="A30" s="31">
        <v>6</v>
      </c>
      <c r="B30" s="14" t="s">
        <v>33</v>
      </c>
      <c r="C30" s="30" t="s">
        <v>11</v>
      </c>
      <c r="D30" s="15">
        <f>ROUND((D27+D28)*0.3,2)</f>
        <v>1978.58</v>
      </c>
      <c r="E30" s="15">
        <f t="shared" ref="E30:G30" si="21">ROUND((E27+E28)*0.3,2)</f>
        <v>1978.58</v>
      </c>
      <c r="F30" s="15">
        <f t="shared" si="21"/>
        <v>1978.58</v>
      </c>
      <c r="G30" s="15">
        <f t="shared" si="21"/>
        <v>1978.58</v>
      </c>
      <c r="H30" s="15">
        <f t="shared" si="16"/>
        <v>7914.32</v>
      </c>
    </row>
    <row r="31" spans="1:13" ht="63.75" customHeight="1" x14ac:dyDescent="0.25">
      <c r="A31" s="31">
        <v>7</v>
      </c>
      <c r="B31" s="14" t="s">
        <v>40</v>
      </c>
      <c r="C31" s="30" t="s">
        <v>11</v>
      </c>
      <c r="D31" s="15">
        <f>ROUND((D27+D28)*0.2,2)</f>
        <v>1319.06</v>
      </c>
      <c r="E31" s="15">
        <f t="shared" ref="E31:G31" si="22">ROUND((E27+E28)*0.2,2)</f>
        <v>1319.06</v>
      </c>
      <c r="F31" s="15">
        <f t="shared" si="22"/>
        <v>1319.06</v>
      </c>
      <c r="G31" s="15">
        <f t="shared" si="22"/>
        <v>1319.06</v>
      </c>
      <c r="H31" s="15">
        <f t="shared" si="16"/>
        <v>5276.24</v>
      </c>
    </row>
    <row r="32" spans="1:13" ht="42.75" customHeight="1" x14ac:dyDescent="0.25">
      <c r="A32" s="30">
        <v>8</v>
      </c>
      <c r="B32" s="14" t="s">
        <v>14</v>
      </c>
      <c r="C32" s="30" t="s">
        <v>11</v>
      </c>
      <c r="D32" s="15">
        <f>ROUND((D27+D28)*0.2,2)</f>
        <v>1319.06</v>
      </c>
      <c r="E32" s="15">
        <f>ROUND((E27+E28)*0.2,2)</f>
        <v>1319.06</v>
      </c>
      <c r="F32" s="15">
        <f>ROUND((F27+F28)*0.2,2)</f>
        <v>1319.06</v>
      </c>
      <c r="G32" s="15">
        <f>ROUND((G27+G28)*0.2,2)</f>
        <v>1319.06</v>
      </c>
      <c r="H32" s="15">
        <f t="shared" si="16"/>
        <v>5276.24</v>
      </c>
    </row>
    <row r="33" spans="1:8" ht="60" x14ac:dyDescent="0.25">
      <c r="A33" s="31">
        <v>9</v>
      </c>
      <c r="B33" s="14" t="s">
        <v>36</v>
      </c>
      <c r="C33" s="30" t="s">
        <v>11</v>
      </c>
      <c r="D33" s="15">
        <f>ROUND(D27*0.05,2)</f>
        <v>253.66</v>
      </c>
      <c r="E33" s="15">
        <f>ROUND(E27*0.05,2)</f>
        <v>253.66</v>
      </c>
      <c r="F33" s="15">
        <f>ROUND(F27*0.05,2)</f>
        <v>253.66</v>
      </c>
      <c r="G33" s="15">
        <f>ROUND(G27*0.05,2)</f>
        <v>253.66</v>
      </c>
      <c r="H33" s="15">
        <f t="shared" si="16"/>
        <v>1014.64</v>
      </c>
    </row>
    <row r="34" spans="1:8" ht="45" x14ac:dyDescent="0.25">
      <c r="A34" s="31">
        <v>10</v>
      </c>
      <c r="B34" s="14" t="s">
        <v>37</v>
      </c>
      <c r="C34" s="30" t="s">
        <v>11</v>
      </c>
      <c r="D34" s="15">
        <f>ROUND(D27*0.05,2)</f>
        <v>253.66</v>
      </c>
      <c r="E34" s="15">
        <f>ROUND(E27*0.05,2)</f>
        <v>253.66</v>
      </c>
      <c r="F34" s="15">
        <f>ROUND(F27*0.05,2)</f>
        <v>253.66</v>
      </c>
      <c r="G34" s="15">
        <f>ROUND(G27*0.05,2)</f>
        <v>253.66</v>
      </c>
      <c r="H34" s="15">
        <f t="shared" si="16"/>
        <v>1014.64</v>
      </c>
    </row>
    <row r="35" spans="1:8" x14ac:dyDescent="0.25">
      <c r="A35" s="30">
        <v>11</v>
      </c>
      <c r="B35" s="16" t="s">
        <v>15</v>
      </c>
      <c r="C35" s="30" t="s">
        <v>11</v>
      </c>
      <c r="D35" s="15">
        <f>ROUND((D27+D28+D29+D30+D31+D32+D33+D34)*0.05,2)</f>
        <v>649.38</v>
      </c>
      <c r="E35" s="15">
        <f t="shared" ref="E35:G35" si="23">ROUND((E27+E28+E29+E30+E31+E32+E33+E34)*0.05,2)</f>
        <v>649.38</v>
      </c>
      <c r="F35" s="15">
        <f t="shared" si="23"/>
        <v>649.38</v>
      </c>
      <c r="G35" s="15">
        <f t="shared" si="23"/>
        <v>649.38</v>
      </c>
      <c r="H35" s="15">
        <f t="shared" si="16"/>
        <v>2597.52</v>
      </c>
    </row>
    <row r="36" spans="1:8" x14ac:dyDescent="0.25">
      <c r="A36" s="31">
        <v>12</v>
      </c>
      <c r="B36" s="16" t="s">
        <v>16</v>
      </c>
      <c r="C36" s="30" t="s">
        <v>11</v>
      </c>
      <c r="D36" s="15">
        <f>ROUND((D27+D28+D29+D30+D31+D32+D33+D34)*0.01,2)</f>
        <v>129.88</v>
      </c>
      <c r="E36" s="15">
        <f t="shared" ref="E36:G36" si="24">ROUND((E27+E28+E29+E30+E31+E32+E33+E34)*0.01,2)</f>
        <v>129.88</v>
      </c>
      <c r="F36" s="15">
        <f t="shared" si="24"/>
        <v>129.88</v>
      </c>
      <c r="G36" s="15">
        <f t="shared" si="24"/>
        <v>129.88</v>
      </c>
      <c r="H36" s="15">
        <f t="shared" si="16"/>
        <v>519.52</v>
      </c>
    </row>
    <row r="37" spans="1:8" ht="45" x14ac:dyDescent="0.25">
      <c r="A37" s="30">
        <v>13</v>
      </c>
      <c r="B37" s="14" t="s">
        <v>20</v>
      </c>
      <c r="C37" s="30" t="s">
        <v>11</v>
      </c>
      <c r="D37" s="1">
        <f>ROUND((D27+D28+D29+D30+D31+D32+D33+D35+D36+D34)*0.302,2)</f>
        <v>4157.6000000000004</v>
      </c>
      <c r="E37" s="1">
        <f t="shared" ref="E37:G37" si="25">ROUND((E27+E28+E29+E30+E31+E32+E33+E35+E36+E34)*0.302,2)</f>
        <v>4157.6000000000004</v>
      </c>
      <c r="F37" s="1">
        <f t="shared" si="25"/>
        <v>4157.6000000000004</v>
      </c>
      <c r="G37" s="1">
        <f t="shared" si="25"/>
        <v>4157.6000000000004</v>
      </c>
      <c r="H37" s="15">
        <f t="shared" si="16"/>
        <v>16630.400000000001</v>
      </c>
    </row>
    <row r="38" spans="1:8" ht="60" x14ac:dyDescent="0.25">
      <c r="A38" s="31">
        <v>14</v>
      </c>
      <c r="B38" s="14" t="s">
        <v>38</v>
      </c>
      <c r="C38" s="30"/>
      <c r="D38" s="15"/>
      <c r="E38" s="15"/>
      <c r="F38" s="15"/>
      <c r="G38" s="15"/>
      <c r="H38" s="15"/>
    </row>
    <row r="39" spans="1:8" x14ac:dyDescent="0.25">
      <c r="A39" s="16"/>
      <c r="B39" s="17" t="s">
        <v>18</v>
      </c>
      <c r="C39" s="30" t="s">
        <v>11</v>
      </c>
      <c r="D39" s="15">
        <f>D27+D28+D29+D30+D31+D32+D33+D35+D36+D37+D34</f>
        <v>17924.48</v>
      </c>
      <c r="E39" s="15">
        <f t="shared" ref="E39:G39" si="26">E27+E28+E29+E30+E31+E32+E33+E35+E36+E37+E34</f>
        <v>17924.48</v>
      </c>
      <c r="F39" s="15">
        <f t="shared" si="26"/>
        <v>17924.48</v>
      </c>
      <c r="G39" s="15">
        <f t="shared" si="26"/>
        <v>17924.48</v>
      </c>
      <c r="H39" s="15">
        <f>D39+E39+F39+G39</f>
        <v>71697.919999999998</v>
      </c>
    </row>
    <row r="40" spans="1:8" ht="15.75" customHeight="1" x14ac:dyDescent="0.25">
      <c r="A40" s="16"/>
      <c r="B40" s="17" t="s">
        <v>19</v>
      </c>
      <c r="C40" s="30" t="s">
        <v>11</v>
      </c>
      <c r="D40" s="15">
        <f>ROUND(D39*12,2)</f>
        <v>215093.76000000001</v>
      </c>
      <c r="E40" s="15">
        <f t="shared" ref="E40:G40" si="27">ROUND(E39*12,2)</f>
        <v>215093.76000000001</v>
      </c>
      <c r="F40" s="15">
        <f t="shared" si="27"/>
        <v>215093.76000000001</v>
      </c>
      <c r="G40" s="15">
        <f t="shared" si="27"/>
        <v>215093.76000000001</v>
      </c>
      <c r="H40" s="15">
        <f>D40+E40+F40+G40</f>
        <v>860375.04000000004</v>
      </c>
    </row>
    <row r="41" spans="1:8" ht="68.25" customHeight="1" x14ac:dyDescent="0.25">
      <c r="A41" s="16"/>
      <c r="B41" s="39" t="s">
        <v>21</v>
      </c>
      <c r="C41" s="40"/>
      <c r="D41" s="16"/>
      <c r="E41" s="16"/>
      <c r="F41" s="16"/>
      <c r="G41" s="16"/>
      <c r="H41" s="16"/>
    </row>
    <row r="42" spans="1:8" x14ac:dyDescent="0.25">
      <c r="A42" s="16"/>
      <c r="B42" s="16"/>
      <c r="C42" s="13" t="s">
        <v>11</v>
      </c>
      <c r="D42" s="15">
        <f>D23+D40</f>
        <v>664485.60000000009</v>
      </c>
      <c r="E42" s="15">
        <f t="shared" ref="E42:G42" si="28">E23+E40</f>
        <v>706735.91999999993</v>
      </c>
      <c r="F42" s="15">
        <f t="shared" si="28"/>
        <v>706735.91999999993</v>
      </c>
      <c r="G42" s="15">
        <f t="shared" si="28"/>
        <v>706735.91999999993</v>
      </c>
      <c r="H42" s="15">
        <f>D42+E42+F42+G42</f>
        <v>2784693.36</v>
      </c>
    </row>
    <row r="43" spans="1:8" ht="36.75" customHeight="1" x14ac:dyDescent="0.25">
      <c r="A43" s="16"/>
      <c r="B43" s="52" t="s">
        <v>28</v>
      </c>
      <c r="C43" s="52"/>
      <c r="D43" s="18">
        <v>1</v>
      </c>
      <c r="E43" s="18">
        <v>1</v>
      </c>
      <c r="F43" s="18">
        <v>1</v>
      </c>
      <c r="G43" s="13">
        <v>1</v>
      </c>
      <c r="H43" s="19">
        <v>1</v>
      </c>
    </row>
    <row r="44" spans="1:8" ht="36.75" customHeight="1" x14ac:dyDescent="0.25">
      <c r="A44" s="16"/>
      <c r="B44" s="52" t="s">
        <v>25</v>
      </c>
      <c r="C44" s="52"/>
      <c r="D44" s="20"/>
      <c r="E44" s="20"/>
      <c r="F44" s="20"/>
      <c r="G44" s="20"/>
      <c r="H44" s="20">
        <f>ROUND(H42/4,1)</f>
        <v>696173.3</v>
      </c>
    </row>
    <row r="45" spans="1:8" ht="69.75" customHeight="1" x14ac:dyDescent="0.25">
      <c r="A45" s="16"/>
      <c r="B45" s="52" t="s">
        <v>26</v>
      </c>
      <c r="C45" s="52"/>
      <c r="D45" s="20"/>
      <c r="E45" s="20"/>
      <c r="F45" s="20"/>
      <c r="G45" s="20"/>
      <c r="H45" s="20">
        <f>'5-6 дневная  неделя'!H44</f>
        <v>628187.6</v>
      </c>
    </row>
    <row r="46" spans="1:8" ht="78.75" customHeight="1" x14ac:dyDescent="0.25">
      <c r="A46" s="16"/>
      <c r="B46" s="53" t="s">
        <v>29</v>
      </c>
      <c r="C46" s="53"/>
      <c r="D46" s="20"/>
      <c r="E46" s="20"/>
      <c r="F46" s="20"/>
      <c r="G46" s="20"/>
      <c r="H46" s="21">
        <f>ROUND(H44/H45,3)</f>
        <v>1.1080000000000001</v>
      </c>
    </row>
    <row r="47" spans="1:8" s="34" customFormat="1" ht="112.5" customHeight="1" x14ac:dyDescent="0.25">
      <c r="A47" s="16"/>
      <c r="B47" s="52" t="s">
        <v>43</v>
      </c>
      <c r="C47" s="52"/>
      <c r="D47" s="12">
        <v>451</v>
      </c>
      <c r="E47" s="12">
        <v>451</v>
      </c>
      <c r="F47" s="12">
        <v>451</v>
      </c>
      <c r="G47" s="12">
        <v>451</v>
      </c>
      <c r="H47" s="12">
        <v>451</v>
      </c>
    </row>
    <row r="48" spans="1:8" s="23" customFormat="1" ht="66.75" customHeight="1" x14ac:dyDescent="0.25">
      <c r="A48" s="16"/>
      <c r="B48" s="52" t="s">
        <v>27</v>
      </c>
      <c r="C48" s="52"/>
      <c r="D48" s="35"/>
      <c r="E48" s="16"/>
      <c r="F48" s="16"/>
      <c r="G48" s="16"/>
      <c r="H48" s="20">
        <f>H45+H47</f>
        <v>628638.6</v>
      </c>
    </row>
    <row r="49" spans="1:8" s="23" customFormat="1" ht="51.75" customHeight="1" x14ac:dyDescent="0.25">
      <c r="A49" s="16"/>
      <c r="B49" s="52" t="s">
        <v>44</v>
      </c>
      <c r="C49" s="52"/>
      <c r="D49" s="16"/>
      <c r="E49" s="16"/>
      <c r="F49" s="16"/>
      <c r="G49" s="16"/>
      <c r="H49" s="20">
        <f>H44+H47</f>
        <v>696624.3</v>
      </c>
    </row>
    <row r="50" spans="1:8" s="23" customFormat="1" x14ac:dyDescent="0.25"/>
    <row r="51" spans="1:8" s="23" customFormat="1" x14ac:dyDescent="0.25"/>
    <row r="52" spans="1:8" x14ac:dyDescent="0.25">
      <c r="E52" s="24"/>
      <c r="F52" s="24"/>
      <c r="G52" s="24"/>
    </row>
  </sheetData>
  <mergeCells count="16">
    <mergeCell ref="B49:C49"/>
    <mergeCell ref="B48:C48"/>
    <mergeCell ref="B43:C43"/>
    <mergeCell ref="B44:C44"/>
    <mergeCell ref="B45:C45"/>
    <mergeCell ref="B46:C46"/>
    <mergeCell ref="B47:C47"/>
    <mergeCell ref="B41:C41"/>
    <mergeCell ref="G1:H1"/>
    <mergeCell ref="A2:H2"/>
    <mergeCell ref="D4:H4"/>
    <mergeCell ref="D7:H7"/>
    <mergeCell ref="B7:C7"/>
    <mergeCell ref="C4:C6"/>
    <mergeCell ref="B4:B6"/>
    <mergeCell ref="A4:A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с селом</vt:lpstr>
      <vt:lpstr>'5-6 дневная  неделя'!Заголовки_для_печати</vt:lpstr>
      <vt:lpstr>'5-6 дневная  неделя'!Область_печати</vt:lpstr>
      <vt:lpstr>'5-6 дневная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2021-01-31T10:27:29Z</dcterms:modified>
</cp:coreProperties>
</file>