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неделя'!$A$1:$I$36</definedName>
  </definedNames>
  <calcPr calcId="145621"/>
</workbook>
</file>

<file path=xl/calcChain.xml><?xml version="1.0" encoding="utf-8"?>
<calcChain xmlns="http://schemas.openxmlformats.org/spreadsheetml/2006/main">
  <c r="I37" i="6" l="1"/>
  <c r="I33" i="6"/>
  <c r="I35" i="6" s="1"/>
  <c r="I36" i="1"/>
  <c r="I32" i="1"/>
  <c r="I34" i="1" s="1"/>
  <c r="E20" i="6" l="1"/>
  <c r="F20" i="6"/>
  <c r="G20" i="6"/>
  <c r="H20" i="6"/>
  <c r="D20" i="6"/>
  <c r="E19" i="1"/>
  <c r="F19" i="1"/>
  <c r="G19" i="1"/>
  <c r="H19" i="1"/>
  <c r="D19" i="1"/>
  <c r="E18" i="6" l="1"/>
  <c r="F18" i="6"/>
  <c r="F22" i="6" s="1"/>
  <c r="G18" i="6"/>
  <c r="H18" i="6"/>
  <c r="H22" i="6" s="1"/>
  <c r="E19" i="6"/>
  <c r="F19" i="6"/>
  <c r="G19" i="6"/>
  <c r="H19" i="6"/>
  <c r="E22" i="6"/>
  <c r="G22" i="6"/>
  <c r="D19" i="6"/>
  <c r="D18" i="6"/>
  <c r="I17" i="6"/>
  <c r="E10" i="6"/>
  <c r="F10" i="6"/>
  <c r="G10" i="6"/>
  <c r="H10" i="6"/>
  <c r="D10" i="6"/>
  <c r="D22" i="6" l="1"/>
  <c r="H9" i="6"/>
  <c r="G9" i="6"/>
  <c r="F9" i="6"/>
  <c r="E9" i="6"/>
  <c r="D9" i="6"/>
  <c r="E9" i="1" l="1"/>
  <c r="E10" i="1" s="1"/>
  <c r="F9" i="1"/>
  <c r="F10" i="1" s="1"/>
  <c r="G9" i="1"/>
  <c r="G10" i="1" s="1"/>
  <c r="H9" i="1"/>
  <c r="H10" i="1" s="1"/>
  <c r="D9" i="1"/>
  <c r="D10" i="1" s="1"/>
  <c r="I16" i="1" s="1"/>
  <c r="I8" i="6"/>
  <c r="I9" i="6" l="1"/>
  <c r="I8" i="1"/>
  <c r="F16" i="6" l="1"/>
  <c r="G16" i="6"/>
  <c r="H16" i="6"/>
  <c r="D16" i="6"/>
  <c r="E16" i="6"/>
  <c r="F14" i="6"/>
  <c r="E14" i="6"/>
  <c r="D14" i="6"/>
  <c r="H14" i="6"/>
  <c r="G14" i="6"/>
  <c r="I10" i="6"/>
  <c r="D11" i="6"/>
  <c r="D12" i="6" s="1"/>
  <c r="E11" i="6"/>
  <c r="E15" i="6" s="1"/>
  <c r="F11" i="6"/>
  <c r="F13" i="6" s="1"/>
  <c r="G11" i="6"/>
  <c r="G15" i="6" s="1"/>
  <c r="H11" i="6"/>
  <c r="H13" i="6" s="1"/>
  <c r="E12" i="6"/>
  <c r="F12" i="6"/>
  <c r="G12" i="6"/>
  <c r="H12" i="6"/>
  <c r="I20" i="1"/>
  <c r="I9" i="1"/>
  <c r="H15" i="6" l="1"/>
  <c r="G13" i="6"/>
  <c r="F15" i="6"/>
  <c r="D13" i="6"/>
  <c r="E13" i="6"/>
  <c r="D15" i="6"/>
  <c r="I14" i="6"/>
  <c r="I16" i="6"/>
  <c r="H15" i="1"/>
  <c r="G15" i="1"/>
  <c r="H11" i="1"/>
  <c r="G11" i="1"/>
  <c r="I12" i="6"/>
  <c r="I11" i="6"/>
  <c r="G14" i="1" l="1"/>
  <c r="H14" i="1"/>
  <c r="I15" i="6"/>
  <c r="I13" i="6"/>
  <c r="G12" i="1"/>
  <c r="H12" i="1"/>
  <c r="I19" i="6"/>
  <c r="H13" i="1"/>
  <c r="H17" i="1" s="1"/>
  <c r="G13" i="1"/>
  <c r="G18" i="1" s="1"/>
  <c r="H18" i="1" l="1"/>
  <c r="G17" i="1"/>
  <c r="F23" i="6"/>
  <c r="F29" i="6" s="1"/>
  <c r="E23" i="6"/>
  <c r="E29" i="6" s="1"/>
  <c r="H23" i="6"/>
  <c r="H29" i="6" s="1"/>
  <c r="I18" i="6"/>
  <c r="G21" i="1" l="1"/>
  <c r="H21" i="1"/>
  <c r="H22" i="1" s="1"/>
  <c r="H28" i="1" s="1"/>
  <c r="F27" i="6"/>
  <c r="F25" i="6"/>
  <c r="F31" i="6" s="1"/>
  <c r="H27" i="6"/>
  <c r="H25" i="6"/>
  <c r="E27" i="6"/>
  <c r="E25" i="6"/>
  <c r="I20" i="6"/>
  <c r="G23" i="6"/>
  <c r="G29" i="6" s="1"/>
  <c r="D23" i="6"/>
  <c r="D29" i="6" s="1"/>
  <c r="E31" i="6" l="1"/>
  <c r="H31" i="6"/>
  <c r="H24" i="1"/>
  <c r="G27" i="6"/>
  <c r="G25" i="6"/>
  <c r="G31" i="6" s="1"/>
  <c r="D27" i="6"/>
  <c r="D25" i="6"/>
  <c r="H26" i="1"/>
  <c r="I22" i="6"/>
  <c r="I23" i="6"/>
  <c r="G22" i="1"/>
  <c r="G28" i="1" s="1"/>
  <c r="D31" i="6" l="1"/>
  <c r="H30" i="1"/>
  <c r="I29" i="6"/>
  <c r="I27" i="6"/>
  <c r="G24" i="1"/>
  <c r="G26" i="1"/>
  <c r="I25" i="6"/>
  <c r="G30" i="1" l="1"/>
  <c r="I31" i="6"/>
  <c r="F11" i="1" l="1"/>
  <c r="F15" i="1"/>
  <c r="F14" i="1"/>
  <c r="E11" i="1"/>
  <c r="E15" i="1"/>
  <c r="E14" i="1"/>
  <c r="D15" i="1"/>
  <c r="I10" i="1"/>
  <c r="F13" i="1"/>
  <c r="E13" i="1"/>
  <c r="D11" i="1"/>
  <c r="I11" i="1" l="1"/>
  <c r="D12" i="1"/>
  <c r="E12" i="1"/>
  <c r="E17" i="1" s="1"/>
  <c r="F12" i="1"/>
  <c r="F17" i="1" s="1"/>
  <c r="D14" i="1"/>
  <c r="I15" i="1"/>
  <c r="D13" i="1"/>
  <c r="I13" i="1" s="1"/>
  <c r="F18" i="1" l="1"/>
  <c r="E18" i="1"/>
  <c r="D17" i="1"/>
  <c r="D18" i="1"/>
  <c r="I12" i="1"/>
  <c r="I14" i="1"/>
  <c r="E21" i="1" l="1"/>
  <c r="F21" i="1"/>
  <c r="D21" i="1"/>
  <c r="F22" i="1"/>
  <c r="F28" i="1" s="1"/>
  <c r="I17" i="1"/>
  <c r="I18" i="1"/>
  <c r="E22" i="1"/>
  <c r="E28" i="1" s="1"/>
  <c r="I19" i="1" l="1"/>
  <c r="F24" i="1"/>
  <c r="F26" i="1"/>
  <c r="E24" i="1"/>
  <c r="E30" i="1" s="1"/>
  <c r="E26" i="1"/>
  <c r="I21" i="1"/>
  <c r="F30" i="1" l="1"/>
  <c r="D22" i="1"/>
  <c r="D28" i="1" s="1"/>
  <c r="I22" i="1" l="1"/>
  <c r="D26" i="1"/>
  <c r="I26" i="1" s="1"/>
  <c r="I28" i="1"/>
  <c r="D24" i="1"/>
  <c r="I24" i="1" s="1"/>
  <c r="D30" i="1" l="1"/>
  <c r="I30" i="1" s="1"/>
</calcChain>
</file>

<file path=xl/sharedStrings.xml><?xml version="1.0" encoding="utf-8"?>
<sst xmlns="http://schemas.openxmlformats.org/spreadsheetml/2006/main" count="122" uniqueCount="48">
  <si>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</si>
  <si>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</si>
  <si>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</si>
  <si>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</si>
  <si>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</si>
  <si>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</si>
  <si>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</si>
  <si>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</si>
  <si>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</si>
  <si>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</si>
  <si>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</si>
  <si>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</si>
  <si>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</si>
  <si>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</si>
  <si>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</si>
  <si>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</si>
  <si>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</si>
  <si>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</si>
  <si>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</si>
  <si>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</si>
  <si>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</si>
  <si>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</si>
  <si>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</si>
  <si>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</si>
  <si>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</si>
  <si>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</si>
  <si>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</si>
  <si>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</si>
  <si>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</si>
  <si>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</si>
  <si>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</si>
  <si>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</si>
  <si>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</si>
  <si>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3,7 % от ФОТ учителей (из расчёта ФОТ по субвенции на 2016 год) (добавить К=8489/7500=1,13; 3,7*1,13=4,2%)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</si>
  <si>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</si>
  <si>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</si>
  <si>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Отчисления во внебюджетные фонды (30,2%)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</si>
  <si>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</si>
  <si>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</si>
  <si>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</si>
  <si>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</si>
  <si>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</si>
  <si>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</si>
  <si>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107244,2 тыс. руб./548 классов-комплектов/25 обучающихся=7828 рублей</t>
  </si>
  <si>
    <t>Надбавки за работу в сельской местности (25% от ФЗП по ставкам заработной платы)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</si>
  <si>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</si>
  <si>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</si>
  <si>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Приложение №90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</si>
</sst>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/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3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0" xfId="0" applyFont="1" applyFill="1"/>
    <xf numFmtId="0" fontId="5" fillId="2" borderId="0" xfId="0" applyFont="1" applyFill="1" applyAlignment="1"/>
    <xf numFmtId="0" fontId="5" fillId="2" borderId="0" xfId="0" applyFont="1" applyFill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78" zoomScaleNormal="68" zoomScaleSheetLayoutView="78" workbookViewId="0">
      <pane xSplit="3" ySplit="6" topLeftCell="D28" activePane="bottomRight" state="frozen"/>
      <selection pane="topRight" activeCell="D1" sqref="D1"/>
      <selection pane="bottomLeft" activeCell="A5" sqref="A5"/>
      <selection pane="bottomRight" activeCell="I34" sqref="I3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4.42578125" style="2" customWidth="1"/>
    <col min="10" max="16384" width="9.140625" style="2"/>
  </cols>
  <sheetData>
    <row r="1" spans="1:12" s="31" customFormat="1" ht="18.75" x14ac:dyDescent="0.3">
      <c r="G1" s="39" t="s">
        <v>47</v>
      </c>
      <c r="H1" s="39"/>
      <c r="I1" s="39"/>
    </row>
    <row r="2" spans="1:12" s="31" customFormat="1" ht="52.5" customHeight="1" x14ac:dyDescent="0.3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32"/>
      <c r="K2" s="32"/>
      <c r="L2" s="32"/>
    </row>
    <row r="3" spans="1:12" s="31" customFormat="1" x14ac:dyDescent="0.25"/>
    <row r="4" spans="1:12" s="31" customFormat="1" x14ac:dyDescent="0.25"/>
    <row r="5" spans="1:12" ht="15" customHeight="1" x14ac:dyDescent="0.25">
      <c r="A5" s="43" t="s">
        <v>1</v>
      </c>
      <c r="B5" s="49" t="s">
        <v>2</v>
      </c>
      <c r="C5" s="49" t="s">
        <v>3</v>
      </c>
      <c r="D5" s="47" t="s">
        <v>8</v>
      </c>
      <c r="E5" s="48"/>
      <c r="F5" s="48"/>
      <c r="G5" s="48"/>
      <c r="H5" s="48"/>
      <c r="I5" s="8"/>
    </row>
    <row r="6" spans="1:12" ht="15" customHeight="1" x14ac:dyDescent="0.25">
      <c r="A6" s="44"/>
      <c r="B6" s="49"/>
      <c r="C6" s="49"/>
      <c r="D6" s="19" t="s">
        <v>19</v>
      </c>
      <c r="E6" s="19" t="s">
        <v>20</v>
      </c>
      <c r="F6" s="19" t="s">
        <v>21</v>
      </c>
      <c r="G6" s="19" t="s">
        <v>22</v>
      </c>
      <c r="H6" s="19" t="s">
        <v>23</v>
      </c>
      <c r="I6" s="18" t="s">
        <v>0</v>
      </c>
    </row>
    <row r="7" spans="1:12" ht="30" customHeight="1" x14ac:dyDescent="0.25">
      <c r="A7" s="4"/>
      <c r="B7" s="45" t="s">
        <v>7</v>
      </c>
      <c r="C7" s="46"/>
      <c r="D7" s="49"/>
      <c r="E7" s="49"/>
      <c r="F7" s="49"/>
      <c r="G7" s="49"/>
      <c r="H7" s="49"/>
      <c r="I7" s="49"/>
    </row>
    <row r="8" spans="1:12" ht="39.75" customHeight="1" x14ac:dyDescent="0.25">
      <c r="A8" s="10">
        <v>1</v>
      </c>
      <c r="B8" s="21" t="s">
        <v>25</v>
      </c>
      <c r="C8" s="22" t="s">
        <v>26</v>
      </c>
      <c r="D8" s="12">
        <v>13</v>
      </c>
      <c r="E8" s="12">
        <v>14</v>
      </c>
      <c r="F8" s="12">
        <v>16</v>
      </c>
      <c r="G8" s="12">
        <v>16</v>
      </c>
      <c r="H8" s="12">
        <v>16</v>
      </c>
      <c r="I8" s="9">
        <f t="shared" ref="I8:I22" si="0">D8+E8+F8+G8+H8</f>
        <v>75</v>
      </c>
    </row>
    <row r="9" spans="1:12" ht="43.5" customHeight="1" x14ac:dyDescent="0.25">
      <c r="A9" s="3">
        <v>2</v>
      </c>
      <c r="B9" s="23" t="s">
        <v>5</v>
      </c>
      <c r="C9" s="24" t="s">
        <v>4</v>
      </c>
      <c r="D9" s="5">
        <f>ROUND(D8/18,2)</f>
        <v>0.72</v>
      </c>
      <c r="E9" s="5">
        <f t="shared" ref="E9:H9" si="1">ROUND(E8/18,2)</f>
        <v>0.78</v>
      </c>
      <c r="F9" s="5">
        <f t="shared" si="1"/>
        <v>0.89</v>
      </c>
      <c r="G9" s="5">
        <f t="shared" si="1"/>
        <v>0.89</v>
      </c>
      <c r="H9" s="5">
        <f t="shared" si="1"/>
        <v>0.89</v>
      </c>
      <c r="I9" s="5">
        <f t="shared" si="0"/>
        <v>4.17</v>
      </c>
    </row>
    <row r="10" spans="1:12" ht="45" x14ac:dyDescent="0.25">
      <c r="A10" s="10">
        <v>3</v>
      </c>
      <c r="B10" s="23" t="s">
        <v>30</v>
      </c>
      <c r="C10" s="24" t="s">
        <v>6</v>
      </c>
      <c r="D10" s="5">
        <f>ROUND(8621*D9,2)</f>
        <v>6207.12</v>
      </c>
      <c r="E10" s="5">
        <f t="shared" ref="E10:H10" si="2">ROUND(8621*E9,2)</f>
        <v>6724.38</v>
      </c>
      <c r="F10" s="5">
        <f t="shared" si="2"/>
        <v>7672.69</v>
      </c>
      <c r="G10" s="5">
        <f t="shared" si="2"/>
        <v>7672.69</v>
      </c>
      <c r="H10" s="5">
        <f t="shared" si="2"/>
        <v>7672.69</v>
      </c>
      <c r="I10" s="5">
        <f t="shared" si="0"/>
        <v>35949.57</v>
      </c>
    </row>
    <row r="11" spans="1:12" ht="60" x14ac:dyDescent="0.25">
      <c r="A11" s="11">
        <v>4</v>
      </c>
      <c r="B11" s="23" t="s">
        <v>34</v>
      </c>
      <c r="C11" s="24" t="s">
        <v>6</v>
      </c>
      <c r="D11" s="5">
        <f t="shared" ref="D11:F11" si="3">ROUND(D10*0.3,2)</f>
        <v>1862.14</v>
      </c>
      <c r="E11" s="5">
        <f t="shared" si="3"/>
        <v>2017.31</v>
      </c>
      <c r="F11" s="5">
        <f t="shared" si="3"/>
        <v>2301.81</v>
      </c>
      <c r="G11" s="5">
        <f t="shared" ref="G11:H11" si="4">ROUND(G10*0.3,2)</f>
        <v>2301.81</v>
      </c>
      <c r="H11" s="5">
        <f t="shared" si="4"/>
        <v>2301.81</v>
      </c>
      <c r="I11" s="5">
        <f t="shared" si="0"/>
        <v>10784.88</v>
      </c>
    </row>
    <row r="12" spans="1:12" ht="60" x14ac:dyDescent="0.25">
      <c r="A12" s="20">
        <v>5</v>
      </c>
      <c r="B12" s="23" t="s">
        <v>29</v>
      </c>
      <c r="C12" s="24" t="s">
        <v>6</v>
      </c>
      <c r="D12" s="5">
        <f>ROUND((D10+D11)*0.2,2)</f>
        <v>1613.85</v>
      </c>
      <c r="E12" s="5">
        <f t="shared" ref="E12:H12" si="5">ROUND((E10+E11)*0.2,2)</f>
        <v>1748.34</v>
      </c>
      <c r="F12" s="5">
        <f t="shared" si="5"/>
        <v>1994.9</v>
      </c>
      <c r="G12" s="5">
        <f t="shared" si="5"/>
        <v>1994.9</v>
      </c>
      <c r="H12" s="5">
        <f t="shared" si="5"/>
        <v>1994.9</v>
      </c>
      <c r="I12" s="5">
        <f t="shared" si="0"/>
        <v>9346.89</v>
      </c>
    </row>
    <row r="13" spans="1:12" ht="32.25" customHeight="1" x14ac:dyDescent="0.25">
      <c r="A13" s="10">
        <v>6</v>
      </c>
      <c r="B13" s="23" t="s">
        <v>35</v>
      </c>
      <c r="C13" s="24" t="s">
        <v>6</v>
      </c>
      <c r="D13" s="5">
        <f t="shared" ref="D13:F13" si="6">ROUND((D10+D11)*0.3,2)</f>
        <v>2420.7800000000002</v>
      </c>
      <c r="E13" s="5">
        <f t="shared" si="6"/>
        <v>2622.51</v>
      </c>
      <c r="F13" s="5">
        <f t="shared" si="6"/>
        <v>2992.35</v>
      </c>
      <c r="G13" s="5">
        <f t="shared" ref="G13:H13" si="7">ROUND((G10+G11)*0.3,2)</f>
        <v>2992.35</v>
      </c>
      <c r="H13" s="5">
        <f t="shared" si="7"/>
        <v>2992.35</v>
      </c>
      <c r="I13" s="5">
        <f t="shared" si="0"/>
        <v>14020.340000000002</v>
      </c>
    </row>
    <row r="14" spans="1:12" ht="45" x14ac:dyDescent="0.25">
      <c r="A14" s="11">
        <v>7</v>
      </c>
      <c r="B14" s="23" t="s">
        <v>9</v>
      </c>
      <c r="C14" s="24" t="s">
        <v>6</v>
      </c>
      <c r="D14" s="5">
        <f>ROUND((D10+D11)*0.2,2)</f>
        <v>1613.85</v>
      </c>
      <c r="E14" s="5">
        <f t="shared" ref="E14:H14" si="8">ROUND((E10+E11)*0.2,2)</f>
        <v>1748.34</v>
      </c>
      <c r="F14" s="5">
        <f t="shared" si="8"/>
        <v>1994.9</v>
      </c>
      <c r="G14" s="5">
        <f t="shared" si="8"/>
        <v>1994.9</v>
      </c>
      <c r="H14" s="5">
        <f t="shared" si="8"/>
        <v>1994.9</v>
      </c>
      <c r="I14" s="5">
        <f t="shared" si="0"/>
        <v>9346.89</v>
      </c>
    </row>
    <row r="15" spans="1:12" ht="60" x14ac:dyDescent="0.25">
      <c r="A15" s="10">
        <v>8</v>
      </c>
      <c r="B15" s="23" t="s">
        <v>31</v>
      </c>
      <c r="C15" s="24" t="s">
        <v>6</v>
      </c>
      <c r="D15" s="5">
        <f>ROUND(D10*0.2,2)</f>
        <v>1241.42</v>
      </c>
      <c r="E15" s="5">
        <f t="shared" ref="E15:H15" si="9">ROUND(E10*0.2,2)</f>
        <v>1344.88</v>
      </c>
      <c r="F15" s="5">
        <f t="shared" si="9"/>
        <v>1534.54</v>
      </c>
      <c r="G15" s="5">
        <f t="shared" si="9"/>
        <v>1534.54</v>
      </c>
      <c r="H15" s="5">
        <f t="shared" si="9"/>
        <v>1534.54</v>
      </c>
      <c r="I15" s="5">
        <f t="shared" si="0"/>
        <v>7189.92</v>
      </c>
    </row>
    <row r="16" spans="1:12" ht="45" x14ac:dyDescent="0.25">
      <c r="A16" s="16"/>
      <c r="B16" s="23" t="s">
        <v>32</v>
      </c>
      <c r="C16" s="24" t="s">
        <v>6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</row>
    <row r="17" spans="1:9" x14ac:dyDescent="0.25">
      <c r="A17" s="11">
        <v>9</v>
      </c>
      <c r="B17" s="25" t="s">
        <v>10</v>
      </c>
      <c r="C17" s="24" t="s">
        <v>6</v>
      </c>
      <c r="D17" s="5">
        <f>ROUND((D10+D11+D13+D14+D15+D12+D16)*0.05,2)</f>
        <v>747.96</v>
      </c>
      <c r="E17" s="5">
        <f t="shared" ref="E17:H17" si="10">ROUND((E10+E11+E13+E14+E15+E12+E16)*0.05,2)</f>
        <v>810.29</v>
      </c>
      <c r="F17" s="5">
        <f t="shared" si="10"/>
        <v>924.56</v>
      </c>
      <c r="G17" s="5">
        <f t="shared" si="10"/>
        <v>924.56</v>
      </c>
      <c r="H17" s="5">
        <f t="shared" si="10"/>
        <v>924.56</v>
      </c>
      <c r="I17" s="5">
        <f t="shared" si="0"/>
        <v>4331.93</v>
      </c>
    </row>
    <row r="18" spans="1:9" x14ac:dyDescent="0.25">
      <c r="A18" s="10">
        <v>10</v>
      </c>
      <c r="B18" s="25" t="s">
        <v>11</v>
      </c>
      <c r="C18" s="24" t="s">
        <v>6</v>
      </c>
      <c r="D18" s="3">
        <f>ROUND((D10+D11+D13+D14+D15+D12+D16)*0.01,2)</f>
        <v>149.59</v>
      </c>
      <c r="E18" s="18">
        <f t="shared" ref="E18:H18" si="11">ROUND((E10+E11+E13+E14+E15+E12+E16)*0.01,2)</f>
        <v>162.06</v>
      </c>
      <c r="F18" s="18">
        <f t="shared" si="11"/>
        <v>184.91</v>
      </c>
      <c r="G18" s="18">
        <f t="shared" si="11"/>
        <v>184.91</v>
      </c>
      <c r="H18" s="18">
        <f t="shared" si="11"/>
        <v>184.91</v>
      </c>
      <c r="I18" s="5">
        <f t="shared" si="0"/>
        <v>866.37999999999988</v>
      </c>
    </row>
    <row r="19" spans="1:9" ht="31.5" customHeight="1" x14ac:dyDescent="0.25">
      <c r="A19" s="11">
        <v>11</v>
      </c>
      <c r="B19" s="23" t="s">
        <v>36</v>
      </c>
      <c r="C19" s="24" t="s">
        <v>6</v>
      </c>
      <c r="D19" s="13">
        <f>ROUND((D10+D11+D13+D14+D15+D17+D18+D12+D16)*0.342,2)</f>
        <v>5422.99</v>
      </c>
      <c r="E19" s="13">
        <f t="shared" ref="E19:H19" si="12">ROUND((E10+E11+E13+E14+E15+E17+E18+E12+E16)*0.342,2)</f>
        <v>5874.91</v>
      </c>
      <c r="F19" s="13">
        <f t="shared" si="12"/>
        <v>6703.43</v>
      </c>
      <c r="G19" s="13">
        <f t="shared" si="12"/>
        <v>6703.43</v>
      </c>
      <c r="H19" s="13">
        <f t="shared" si="12"/>
        <v>6703.43</v>
      </c>
      <c r="I19" s="5">
        <f t="shared" si="0"/>
        <v>31408.190000000002</v>
      </c>
    </row>
    <row r="20" spans="1:9" ht="30" x14ac:dyDescent="0.25">
      <c r="A20" s="3"/>
      <c r="B20" s="23" t="s">
        <v>12</v>
      </c>
      <c r="C20" s="24"/>
      <c r="D20" s="5"/>
      <c r="E20" s="5"/>
      <c r="F20" s="5"/>
      <c r="G20" s="5"/>
      <c r="H20" s="5"/>
      <c r="I20" s="5">
        <f t="shared" si="0"/>
        <v>0</v>
      </c>
    </row>
    <row r="21" spans="1:9" x14ac:dyDescent="0.25">
      <c r="A21" s="3"/>
      <c r="B21" s="26" t="s">
        <v>13</v>
      </c>
      <c r="C21" s="24" t="s">
        <v>6</v>
      </c>
      <c r="D21" s="5">
        <f>D10+D11+D13+D14+D15+D17+D18+D19+D12+D16</f>
        <v>21279.699999999997</v>
      </c>
      <c r="E21" s="5">
        <f t="shared" ref="E21:H21" si="13">E10+E11+E13+E14+E15+E17+E18+E19+E12+E16</f>
        <v>23053.02</v>
      </c>
      <c r="F21" s="5">
        <f t="shared" si="13"/>
        <v>26304.090000000004</v>
      </c>
      <c r="G21" s="5">
        <f t="shared" si="13"/>
        <v>26304.090000000004</v>
      </c>
      <c r="H21" s="5">
        <f t="shared" si="13"/>
        <v>26304.090000000004</v>
      </c>
      <c r="I21" s="5">
        <f t="shared" si="0"/>
        <v>123244.98999999999</v>
      </c>
    </row>
    <row r="22" spans="1:9" x14ac:dyDescent="0.25">
      <c r="A22" s="1"/>
      <c r="B22" s="26" t="s">
        <v>14</v>
      </c>
      <c r="C22" s="24" t="s">
        <v>6</v>
      </c>
      <c r="D22" s="5">
        <f t="shared" ref="D22:F22" si="14">ROUND(D21*12,2)</f>
        <v>255356.4</v>
      </c>
      <c r="E22" s="5">
        <f t="shared" si="14"/>
        <v>276636.24</v>
      </c>
      <c r="F22" s="5">
        <f t="shared" si="14"/>
        <v>315649.08</v>
      </c>
      <c r="G22" s="5">
        <f t="shared" ref="G22:H22" si="15">ROUND(G21*12,2)</f>
        <v>315649.08</v>
      </c>
      <c r="H22" s="5">
        <f t="shared" si="15"/>
        <v>315649.08</v>
      </c>
      <c r="I22" s="5">
        <f t="shared" si="0"/>
        <v>1478939.8800000001</v>
      </c>
    </row>
    <row r="23" spans="1:9" ht="19.5" customHeight="1" x14ac:dyDescent="0.25">
      <c r="A23" s="1"/>
      <c r="B23" s="50" t="s">
        <v>15</v>
      </c>
      <c r="C23" s="51"/>
      <c r="D23" s="1"/>
      <c r="E23" s="1"/>
      <c r="F23" s="1"/>
      <c r="G23" s="1"/>
      <c r="H23" s="1"/>
      <c r="I23" s="1"/>
    </row>
    <row r="24" spans="1:9" ht="45" x14ac:dyDescent="0.25">
      <c r="A24" s="1"/>
      <c r="B24" s="23" t="s">
        <v>28</v>
      </c>
      <c r="C24" s="24" t="s">
        <v>6</v>
      </c>
      <c r="D24" s="5">
        <f>ROUND(D22*0.114,2)</f>
        <v>29110.63</v>
      </c>
      <c r="E24" s="5">
        <f>ROUND(E22*0.114,2)</f>
        <v>31536.53</v>
      </c>
      <c r="F24" s="5">
        <f>ROUND(F22*0.114,2)</f>
        <v>35984</v>
      </c>
      <c r="G24" s="5">
        <f>ROUND(G22*0.114,2)</f>
        <v>35984</v>
      </c>
      <c r="H24" s="5">
        <f>ROUND(H22*0.114,2)</f>
        <v>35984</v>
      </c>
      <c r="I24" s="5">
        <f>D24+E24+F24+G24+H24</f>
        <v>168599.16</v>
      </c>
    </row>
    <row r="25" spans="1:9" ht="66" customHeight="1" x14ac:dyDescent="0.25">
      <c r="A25" s="1"/>
      <c r="B25" s="34" t="s">
        <v>17</v>
      </c>
      <c r="C25" s="35"/>
      <c r="D25" s="5"/>
      <c r="E25" s="5"/>
      <c r="F25" s="5"/>
      <c r="G25" s="5"/>
      <c r="H25" s="5"/>
      <c r="I25" s="5"/>
    </row>
    <row r="26" spans="1:9" ht="45" customHeight="1" x14ac:dyDescent="0.25">
      <c r="A26" s="1"/>
      <c r="B26" s="23" t="s">
        <v>27</v>
      </c>
      <c r="C26" s="24" t="s">
        <v>6</v>
      </c>
      <c r="D26" s="5">
        <f>ROUND(0.084*D22,2)</f>
        <v>21449.94</v>
      </c>
      <c r="E26" s="5">
        <f>ROUND(0.084*E22,2)</f>
        <v>23237.439999999999</v>
      </c>
      <c r="F26" s="5">
        <f>ROUND(0.084*F22,2)</f>
        <v>26514.52</v>
      </c>
      <c r="G26" s="5">
        <f>ROUND(0.084*G22,2)</f>
        <v>26514.52</v>
      </c>
      <c r="H26" s="5">
        <f>ROUND(0.084*H22,2)</f>
        <v>26514.52</v>
      </c>
      <c r="I26" s="5">
        <f>D26+E26+F26+G26+H26</f>
        <v>124230.94</v>
      </c>
    </row>
    <row r="27" spans="1:9" ht="66.75" customHeight="1" x14ac:dyDescent="0.25">
      <c r="A27" s="1"/>
      <c r="B27" s="34" t="s">
        <v>16</v>
      </c>
      <c r="C27" s="35"/>
      <c r="D27" s="1"/>
      <c r="E27" s="1"/>
      <c r="F27" s="1"/>
      <c r="G27" s="1"/>
      <c r="H27" s="1"/>
      <c r="I27" s="1"/>
    </row>
    <row r="28" spans="1:9" ht="75" x14ac:dyDescent="0.25">
      <c r="A28" s="1"/>
      <c r="B28" s="23" t="s">
        <v>33</v>
      </c>
      <c r="C28" s="24" t="s">
        <v>6</v>
      </c>
      <c r="D28" s="5">
        <f>ROUND(0.042*D22,2)</f>
        <v>10724.97</v>
      </c>
      <c r="E28" s="5">
        <f t="shared" ref="E28:H28" si="16">ROUND(0.042*E22,2)</f>
        <v>11618.72</v>
      </c>
      <c r="F28" s="5">
        <f t="shared" si="16"/>
        <v>13257.26</v>
      </c>
      <c r="G28" s="5">
        <f t="shared" si="16"/>
        <v>13257.26</v>
      </c>
      <c r="H28" s="5">
        <f t="shared" si="16"/>
        <v>13257.26</v>
      </c>
      <c r="I28" s="5">
        <f>D28+E28+F28+G28+H28</f>
        <v>62115.47</v>
      </c>
    </row>
    <row r="29" spans="1:9" ht="68.25" customHeight="1" x14ac:dyDescent="0.25">
      <c r="A29" s="1"/>
      <c r="B29" s="34" t="s">
        <v>18</v>
      </c>
      <c r="C29" s="35"/>
      <c r="D29" s="1"/>
      <c r="E29" s="1"/>
      <c r="F29" s="1"/>
      <c r="G29" s="1"/>
      <c r="H29" s="1"/>
      <c r="I29" s="1"/>
    </row>
    <row r="30" spans="1:9" x14ac:dyDescent="0.25">
      <c r="A30" s="1"/>
      <c r="B30" s="25"/>
      <c r="C30" s="24" t="s">
        <v>6</v>
      </c>
      <c r="D30" s="5">
        <f>D22+D24+D26+D28</f>
        <v>316641.93999999994</v>
      </c>
      <c r="E30" s="5">
        <f t="shared" ref="E30:H30" si="17">E22+E24+E26+E28</f>
        <v>343028.93</v>
      </c>
      <c r="F30" s="5">
        <f t="shared" si="17"/>
        <v>391404.86000000004</v>
      </c>
      <c r="G30" s="5">
        <f t="shared" si="17"/>
        <v>391404.86000000004</v>
      </c>
      <c r="H30" s="5">
        <f t="shared" si="17"/>
        <v>391404.86000000004</v>
      </c>
      <c r="I30" s="5">
        <f>D30+E30+F30+G30+H30</f>
        <v>1833885.4500000002</v>
      </c>
    </row>
    <row r="31" spans="1:9" ht="39.75" customHeight="1" x14ac:dyDescent="0.25">
      <c r="A31" s="1"/>
      <c r="B31" s="34" t="s">
        <v>37</v>
      </c>
      <c r="C31" s="35"/>
      <c r="D31" s="27">
        <v>1</v>
      </c>
      <c r="E31" s="27">
        <v>1</v>
      </c>
      <c r="F31" s="27">
        <v>1</v>
      </c>
      <c r="G31" s="27">
        <v>1</v>
      </c>
      <c r="H31" s="27">
        <v>1</v>
      </c>
      <c r="I31" s="27">
        <v>1</v>
      </c>
    </row>
    <row r="32" spans="1:9" ht="46.5" customHeight="1" x14ac:dyDescent="0.25">
      <c r="A32" s="1"/>
      <c r="B32" s="34" t="s">
        <v>38</v>
      </c>
      <c r="C32" s="35"/>
      <c r="D32" s="27"/>
      <c r="E32" s="27"/>
      <c r="F32" s="27"/>
      <c r="G32" s="27"/>
      <c r="H32" s="27"/>
      <c r="I32" s="27">
        <f>ROUND(I30/5,0)</f>
        <v>366777</v>
      </c>
    </row>
    <row r="33" spans="1:9" ht="54.75" customHeight="1" x14ac:dyDescent="0.25">
      <c r="A33" s="1"/>
      <c r="B33" s="34" t="s">
        <v>39</v>
      </c>
      <c r="C33" s="35"/>
      <c r="D33" s="28"/>
      <c r="E33" s="28"/>
      <c r="F33" s="28"/>
      <c r="G33" s="28"/>
      <c r="H33" s="28"/>
      <c r="I33" s="27">
        <v>366777</v>
      </c>
    </row>
    <row r="34" spans="1:9" ht="94.5" customHeight="1" x14ac:dyDescent="0.25">
      <c r="A34" s="1"/>
      <c r="B34" s="41" t="s">
        <v>40</v>
      </c>
      <c r="C34" s="42"/>
      <c r="D34" s="28"/>
      <c r="E34" s="28"/>
      <c r="F34" s="28"/>
      <c r="G34" s="28"/>
      <c r="H34" s="28"/>
      <c r="I34" s="29">
        <f>ROUND(I32/I33,3)</f>
        <v>1</v>
      </c>
    </row>
    <row r="35" spans="1:9" ht="71.25" customHeight="1" x14ac:dyDescent="0.25">
      <c r="A35" s="1"/>
      <c r="B35" s="34" t="s">
        <v>41</v>
      </c>
      <c r="C35" s="35"/>
      <c r="D35" s="36" t="s">
        <v>43</v>
      </c>
      <c r="E35" s="37"/>
      <c r="F35" s="37"/>
      <c r="G35" s="37"/>
      <c r="H35" s="38"/>
      <c r="I35" s="27">
        <v>7828</v>
      </c>
    </row>
    <row r="36" spans="1:9" ht="44.25" customHeight="1" x14ac:dyDescent="0.25">
      <c r="A36" s="1"/>
      <c r="B36" s="34" t="s">
        <v>42</v>
      </c>
      <c r="C36" s="35"/>
      <c r="D36" s="25"/>
      <c r="E36" s="25"/>
      <c r="F36" s="25"/>
      <c r="G36" s="25"/>
      <c r="H36" s="25"/>
      <c r="I36" s="27">
        <f>I33+I35</f>
        <v>374605</v>
      </c>
    </row>
  </sheetData>
  <mergeCells count="19">
    <mergeCell ref="B27:C27"/>
    <mergeCell ref="B23:C23"/>
    <mergeCell ref="D7:I7"/>
    <mergeCell ref="B36:C36"/>
    <mergeCell ref="D35:H35"/>
    <mergeCell ref="G1:I1"/>
    <mergeCell ref="A2:I2"/>
    <mergeCell ref="B31:C31"/>
    <mergeCell ref="B32:C32"/>
    <mergeCell ref="B33:C33"/>
    <mergeCell ref="B34:C34"/>
    <mergeCell ref="B35:C35"/>
    <mergeCell ref="A5:A6"/>
    <mergeCell ref="B7:C7"/>
    <mergeCell ref="D5:H5"/>
    <mergeCell ref="C5:C6"/>
    <mergeCell ref="B5:B6"/>
    <mergeCell ref="B25:C25"/>
    <mergeCell ref="B29:C29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60" zoomScaleNormal="77" workbookViewId="0">
      <pane xSplit="3" ySplit="6" topLeftCell="D22" activePane="bottomRight" state="frozen"/>
      <selection pane="topRight" activeCell="D1" sqref="D1"/>
      <selection pane="bottomLeft" activeCell="A5" sqref="A5"/>
      <selection pane="bottomRight" activeCell="I35" sqref="I35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6.42578125" style="2" customWidth="1"/>
    <col min="10" max="10" width="11.28515625" style="2" bestFit="1" customWidth="1"/>
    <col min="11" max="16384" width="9.140625" style="2"/>
  </cols>
  <sheetData>
    <row r="1" spans="1:11" s="31" customFormat="1" ht="18.75" x14ac:dyDescent="0.3">
      <c r="A1" s="33"/>
      <c r="B1" s="33"/>
      <c r="C1" s="33"/>
      <c r="D1" s="33"/>
      <c r="E1" s="33"/>
      <c r="F1" s="33"/>
      <c r="G1" s="39" t="s">
        <v>47</v>
      </c>
      <c r="H1" s="39"/>
      <c r="I1" s="39"/>
    </row>
    <row r="2" spans="1:11" s="31" customFormat="1" ht="54.75" customHeight="1" x14ac:dyDescent="0.3">
      <c r="A2" s="40" t="s">
        <v>46</v>
      </c>
      <c r="B2" s="40"/>
      <c r="C2" s="40"/>
      <c r="D2" s="40"/>
      <c r="E2" s="40"/>
      <c r="F2" s="40"/>
      <c r="G2" s="40"/>
      <c r="H2" s="40"/>
      <c r="I2" s="40"/>
    </row>
    <row r="3" spans="1:11" s="31" customFormat="1" x14ac:dyDescent="0.25"/>
    <row r="5" spans="1:11" ht="15" customHeight="1" x14ac:dyDescent="0.25">
      <c r="A5" s="43" t="s">
        <v>1</v>
      </c>
      <c r="B5" s="49" t="s">
        <v>2</v>
      </c>
      <c r="C5" s="49" t="s">
        <v>3</v>
      </c>
      <c r="D5" s="52" t="s">
        <v>8</v>
      </c>
      <c r="E5" s="52"/>
      <c r="F5" s="52"/>
      <c r="G5" s="52"/>
      <c r="H5" s="52"/>
      <c r="I5" s="52"/>
    </row>
    <row r="6" spans="1:11" ht="15" customHeight="1" x14ac:dyDescent="0.25">
      <c r="A6" s="44"/>
      <c r="B6" s="49"/>
      <c r="C6" s="49"/>
      <c r="D6" s="19" t="s">
        <v>19</v>
      </c>
      <c r="E6" s="19" t="s">
        <v>20</v>
      </c>
      <c r="F6" s="19" t="s">
        <v>21</v>
      </c>
      <c r="G6" s="19" t="s">
        <v>22</v>
      </c>
      <c r="H6" s="19" t="s">
        <v>23</v>
      </c>
      <c r="I6" s="18" t="s">
        <v>0</v>
      </c>
    </row>
    <row r="7" spans="1:11" ht="30" customHeight="1" x14ac:dyDescent="0.25">
      <c r="A7" s="7"/>
      <c r="B7" s="45" t="s">
        <v>7</v>
      </c>
      <c r="C7" s="46"/>
      <c r="D7" s="49"/>
      <c r="E7" s="49"/>
      <c r="F7" s="49"/>
      <c r="G7" s="49"/>
      <c r="H7" s="49"/>
      <c r="I7" s="49"/>
    </row>
    <row r="8" spans="1:11" ht="30" customHeight="1" x14ac:dyDescent="0.25">
      <c r="A8" s="10">
        <v>1</v>
      </c>
      <c r="B8" s="21" t="s">
        <v>25</v>
      </c>
      <c r="C8" s="22" t="s">
        <v>26</v>
      </c>
      <c r="D8" s="12">
        <v>13</v>
      </c>
      <c r="E8" s="12">
        <v>14</v>
      </c>
      <c r="F8" s="12">
        <v>16</v>
      </c>
      <c r="G8" s="12">
        <v>16</v>
      </c>
      <c r="H8" s="12">
        <v>16</v>
      </c>
      <c r="I8" s="9">
        <f t="shared" ref="I8:I23" si="0">D8+E8+F8+G8+H8</f>
        <v>75</v>
      </c>
      <c r="J8" s="15"/>
      <c r="K8" s="15"/>
    </row>
    <row r="9" spans="1:11" ht="43.5" customHeight="1" x14ac:dyDescent="0.25">
      <c r="A9" s="6">
        <v>2</v>
      </c>
      <c r="B9" s="23" t="s">
        <v>24</v>
      </c>
      <c r="C9" s="24" t="s">
        <v>4</v>
      </c>
      <c r="D9" s="5">
        <f>ROUND(D8/18,2)</f>
        <v>0.72</v>
      </c>
      <c r="E9" s="5">
        <f t="shared" ref="E9:H9" si="1">ROUND(E8/18,2)</f>
        <v>0.78</v>
      </c>
      <c r="F9" s="5">
        <f t="shared" si="1"/>
        <v>0.89</v>
      </c>
      <c r="G9" s="5">
        <f t="shared" si="1"/>
        <v>0.89</v>
      </c>
      <c r="H9" s="5">
        <f t="shared" si="1"/>
        <v>0.89</v>
      </c>
      <c r="I9" s="5">
        <f t="shared" si="0"/>
        <v>4.17</v>
      </c>
      <c r="J9" s="15"/>
      <c r="K9" s="15"/>
    </row>
    <row r="10" spans="1:11" ht="45" x14ac:dyDescent="0.25">
      <c r="A10" s="10">
        <v>3</v>
      </c>
      <c r="B10" s="23" t="s">
        <v>30</v>
      </c>
      <c r="C10" s="24" t="s">
        <v>6</v>
      </c>
      <c r="D10" s="5">
        <f>ROUND(8621*D9,2)</f>
        <v>6207.12</v>
      </c>
      <c r="E10" s="5">
        <f t="shared" ref="E10:H10" si="2">ROUND(8621*E9,2)</f>
        <v>6724.38</v>
      </c>
      <c r="F10" s="5">
        <f t="shared" si="2"/>
        <v>7672.69</v>
      </c>
      <c r="G10" s="5">
        <f t="shared" si="2"/>
        <v>7672.69</v>
      </c>
      <c r="H10" s="5">
        <f t="shared" si="2"/>
        <v>7672.69</v>
      </c>
      <c r="I10" s="5">
        <f t="shared" si="0"/>
        <v>35949.57</v>
      </c>
      <c r="J10" s="15"/>
      <c r="K10" s="15"/>
    </row>
    <row r="11" spans="1:11" ht="60" x14ac:dyDescent="0.25">
      <c r="A11" s="11">
        <v>4</v>
      </c>
      <c r="B11" s="23" t="s">
        <v>34</v>
      </c>
      <c r="C11" s="24" t="s">
        <v>6</v>
      </c>
      <c r="D11" s="5">
        <f t="shared" ref="D11:H11" si="3">ROUND(D10*0.3,2)</f>
        <v>1862.14</v>
      </c>
      <c r="E11" s="5">
        <f t="shared" si="3"/>
        <v>2017.31</v>
      </c>
      <c r="F11" s="5">
        <f t="shared" si="3"/>
        <v>2301.81</v>
      </c>
      <c r="G11" s="5">
        <f t="shared" si="3"/>
        <v>2301.81</v>
      </c>
      <c r="H11" s="5">
        <f t="shared" si="3"/>
        <v>2301.81</v>
      </c>
      <c r="I11" s="5">
        <f t="shared" si="0"/>
        <v>10784.88</v>
      </c>
      <c r="J11" s="15"/>
      <c r="K11" s="15"/>
    </row>
    <row r="12" spans="1:11" ht="75" x14ac:dyDescent="0.25">
      <c r="A12" s="10">
        <v>5</v>
      </c>
      <c r="B12" s="23" t="s">
        <v>35</v>
      </c>
      <c r="C12" s="24" t="s">
        <v>6</v>
      </c>
      <c r="D12" s="5">
        <f t="shared" ref="D12:H12" si="4">ROUND((D10+D11)*0.3,2)</f>
        <v>2420.7800000000002</v>
      </c>
      <c r="E12" s="5">
        <f t="shared" si="4"/>
        <v>2622.51</v>
      </c>
      <c r="F12" s="5">
        <f t="shared" si="4"/>
        <v>2992.35</v>
      </c>
      <c r="G12" s="5">
        <f t="shared" si="4"/>
        <v>2992.35</v>
      </c>
      <c r="H12" s="5">
        <f t="shared" si="4"/>
        <v>2992.35</v>
      </c>
      <c r="I12" s="5">
        <f t="shared" si="0"/>
        <v>14020.340000000002</v>
      </c>
      <c r="J12" s="15"/>
      <c r="K12" s="15"/>
    </row>
    <row r="13" spans="1:11" ht="60" x14ac:dyDescent="0.25">
      <c r="A13" s="17">
        <v>6</v>
      </c>
      <c r="B13" s="23" t="s">
        <v>29</v>
      </c>
      <c r="C13" s="24" t="s">
        <v>6</v>
      </c>
      <c r="D13" s="5">
        <f t="shared" ref="D13:E13" si="5">ROUND((D10+D11)*0.2,2)</f>
        <v>1613.85</v>
      </c>
      <c r="E13" s="5">
        <f t="shared" si="5"/>
        <v>1748.34</v>
      </c>
      <c r="F13" s="5">
        <f t="shared" ref="F13:H13" si="6">ROUND((F10+F11)*0.2,2)</f>
        <v>1994.9</v>
      </c>
      <c r="G13" s="5">
        <f t="shared" si="6"/>
        <v>1994.9</v>
      </c>
      <c r="H13" s="5">
        <f t="shared" si="6"/>
        <v>1994.9</v>
      </c>
      <c r="I13" s="5">
        <f t="shared" si="0"/>
        <v>9346.89</v>
      </c>
      <c r="J13" s="15"/>
      <c r="K13" s="15"/>
    </row>
    <row r="14" spans="1:11" ht="60" x14ac:dyDescent="0.25">
      <c r="A14" s="16">
        <v>7</v>
      </c>
      <c r="B14" s="23" t="s">
        <v>44</v>
      </c>
      <c r="C14" s="24" t="s">
        <v>6</v>
      </c>
      <c r="D14" s="5">
        <f t="shared" ref="D14:E14" si="7">ROUND(D10*0.25,2)</f>
        <v>1551.78</v>
      </c>
      <c r="E14" s="5">
        <f t="shared" si="7"/>
        <v>1681.1</v>
      </c>
      <c r="F14" s="5">
        <f>ROUND(F10*0.25,2)</f>
        <v>1918.17</v>
      </c>
      <c r="G14" s="5">
        <f t="shared" ref="G14:H14" si="8">ROUND(G10*0.25,2)</f>
        <v>1918.17</v>
      </c>
      <c r="H14" s="5">
        <f t="shared" si="8"/>
        <v>1918.17</v>
      </c>
      <c r="I14" s="5">
        <f t="shared" si="0"/>
        <v>8987.39</v>
      </c>
      <c r="J14" s="15"/>
      <c r="K14" s="15"/>
    </row>
    <row r="15" spans="1:11" ht="45" x14ac:dyDescent="0.25">
      <c r="A15" s="17">
        <v>8</v>
      </c>
      <c r="B15" s="23" t="s">
        <v>9</v>
      </c>
      <c r="C15" s="24" t="s">
        <v>6</v>
      </c>
      <c r="D15" s="5">
        <f t="shared" ref="D15:H15" si="9">ROUND((D10+D11)*0.2,2)</f>
        <v>1613.85</v>
      </c>
      <c r="E15" s="5">
        <f t="shared" si="9"/>
        <v>1748.34</v>
      </c>
      <c r="F15" s="5">
        <f t="shared" si="9"/>
        <v>1994.9</v>
      </c>
      <c r="G15" s="5">
        <f t="shared" si="9"/>
        <v>1994.9</v>
      </c>
      <c r="H15" s="5">
        <f t="shared" si="9"/>
        <v>1994.9</v>
      </c>
      <c r="I15" s="5">
        <f t="shared" si="0"/>
        <v>9346.89</v>
      </c>
      <c r="J15" s="14"/>
      <c r="K15" s="14"/>
    </row>
    <row r="16" spans="1:11" ht="60" x14ac:dyDescent="0.25">
      <c r="A16" s="16">
        <v>9</v>
      </c>
      <c r="B16" s="23" t="s">
        <v>31</v>
      </c>
      <c r="C16" s="24" t="s">
        <v>6</v>
      </c>
      <c r="D16" s="5">
        <f>ROUND(D10*0.2,2)</f>
        <v>1241.42</v>
      </c>
      <c r="E16" s="5">
        <f t="shared" ref="E16:H16" si="10">ROUND(E10*0.2,2)</f>
        <v>1344.88</v>
      </c>
      <c r="F16" s="5">
        <f t="shared" si="10"/>
        <v>1534.54</v>
      </c>
      <c r="G16" s="5">
        <f t="shared" si="10"/>
        <v>1534.54</v>
      </c>
      <c r="H16" s="5">
        <f t="shared" si="10"/>
        <v>1534.54</v>
      </c>
      <c r="I16" s="5">
        <f t="shared" si="0"/>
        <v>7189.92</v>
      </c>
      <c r="J16" s="14"/>
      <c r="K16" s="14"/>
    </row>
    <row r="17" spans="1:11" ht="45" x14ac:dyDescent="0.25">
      <c r="A17" s="16"/>
      <c r="B17" s="23" t="s">
        <v>32</v>
      </c>
      <c r="C17" s="24" t="s">
        <v>6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  <c r="J17" s="14"/>
      <c r="K17" s="14"/>
    </row>
    <row r="18" spans="1:11" x14ac:dyDescent="0.25">
      <c r="A18" s="17">
        <v>10</v>
      </c>
      <c r="B18" s="25" t="s">
        <v>10</v>
      </c>
      <c r="C18" s="24" t="s">
        <v>6</v>
      </c>
      <c r="D18" s="5">
        <f>ROUND((D10+D11+D12+D14+D15+D16+D13+D17)*0.05,2)</f>
        <v>825.55</v>
      </c>
      <c r="E18" s="5">
        <f t="shared" ref="E18:H18" si="11">ROUND((E10+E11+E12+E14+E15+E16+E13+E17)*0.05,2)</f>
        <v>894.34</v>
      </c>
      <c r="F18" s="5">
        <f t="shared" si="11"/>
        <v>1020.47</v>
      </c>
      <c r="G18" s="5">
        <f t="shared" si="11"/>
        <v>1020.47</v>
      </c>
      <c r="H18" s="5">
        <f t="shared" si="11"/>
        <v>1020.47</v>
      </c>
      <c r="I18" s="5">
        <f t="shared" si="0"/>
        <v>4781.3</v>
      </c>
    </row>
    <row r="19" spans="1:11" x14ac:dyDescent="0.25">
      <c r="A19" s="16">
        <v>11</v>
      </c>
      <c r="B19" s="25" t="s">
        <v>11</v>
      </c>
      <c r="C19" s="24" t="s">
        <v>6</v>
      </c>
      <c r="D19" s="6">
        <f>ROUND((D10+D11+D12+D14+D15+D16+D13+D17)*0.01,2)</f>
        <v>165.11</v>
      </c>
      <c r="E19" s="18">
        <f t="shared" ref="E19:H19" si="12">ROUND((E10+E11+E12+E14+E15+E16+E13+E17)*0.01,2)</f>
        <v>178.87</v>
      </c>
      <c r="F19" s="18">
        <f t="shared" si="12"/>
        <v>204.09</v>
      </c>
      <c r="G19" s="18">
        <f t="shared" si="12"/>
        <v>204.09</v>
      </c>
      <c r="H19" s="18">
        <f t="shared" si="12"/>
        <v>204.09</v>
      </c>
      <c r="I19" s="5">
        <f t="shared" si="0"/>
        <v>956.25000000000011</v>
      </c>
    </row>
    <row r="20" spans="1:11" ht="31.5" customHeight="1" x14ac:dyDescent="0.25">
      <c r="A20" s="17">
        <v>12</v>
      </c>
      <c r="B20" s="23" t="s">
        <v>36</v>
      </c>
      <c r="C20" s="24" t="s">
        <v>6</v>
      </c>
      <c r="D20" s="13">
        <f>ROUND((D10+D11+D12+D14+D15+D16+D18+D19+D13+D17)*0.342,2)</f>
        <v>5985.55</v>
      </c>
      <c r="E20" s="13">
        <f t="shared" ref="E20:H20" si="13">ROUND((E10+E11+E12+E14+E15+E16+E18+E19+E13+E17)*0.342,2)</f>
        <v>6484.34</v>
      </c>
      <c r="F20" s="13">
        <f t="shared" si="13"/>
        <v>7398.8</v>
      </c>
      <c r="G20" s="13">
        <f t="shared" si="13"/>
        <v>7398.8</v>
      </c>
      <c r="H20" s="13">
        <f t="shared" si="13"/>
        <v>7398.8</v>
      </c>
      <c r="I20" s="5">
        <f t="shared" si="0"/>
        <v>34666.29</v>
      </c>
    </row>
    <row r="21" spans="1:11" ht="30" x14ac:dyDescent="0.25">
      <c r="A21" s="6"/>
      <c r="B21" s="23" t="s">
        <v>12</v>
      </c>
      <c r="C21" s="24"/>
      <c r="D21" s="5"/>
      <c r="E21" s="5"/>
      <c r="F21" s="5"/>
      <c r="G21" s="5"/>
      <c r="H21" s="5"/>
      <c r="I21" s="5"/>
    </row>
    <row r="22" spans="1:11" x14ac:dyDescent="0.25">
      <c r="A22" s="6"/>
      <c r="B22" s="26" t="s">
        <v>13</v>
      </c>
      <c r="C22" s="24" t="s">
        <v>6</v>
      </c>
      <c r="D22" s="5">
        <f>D10+D11+D12+D14+D15+D16+D18+D19+D20+D13+D17</f>
        <v>23487.15</v>
      </c>
      <c r="E22" s="5">
        <f t="shared" ref="E22:H22" si="14">E10+E11+E12+E14+E15+E16+E18+E19+E20+E13+E17</f>
        <v>25444.41</v>
      </c>
      <c r="F22" s="5">
        <f t="shared" si="14"/>
        <v>29032.720000000005</v>
      </c>
      <c r="G22" s="5">
        <f t="shared" si="14"/>
        <v>29032.720000000005</v>
      </c>
      <c r="H22" s="5">
        <f t="shared" si="14"/>
        <v>29032.720000000005</v>
      </c>
      <c r="I22" s="5">
        <f t="shared" si="0"/>
        <v>136029.72</v>
      </c>
    </row>
    <row r="23" spans="1:11" x14ac:dyDescent="0.25">
      <c r="A23" s="1"/>
      <c r="B23" s="26" t="s">
        <v>14</v>
      </c>
      <c r="C23" s="24" t="s">
        <v>6</v>
      </c>
      <c r="D23" s="5">
        <f t="shared" ref="D23:H23" si="15">ROUND(D22*12,2)</f>
        <v>281845.8</v>
      </c>
      <c r="E23" s="5">
        <f t="shared" si="15"/>
        <v>305332.92</v>
      </c>
      <c r="F23" s="5">
        <f t="shared" si="15"/>
        <v>348392.64</v>
      </c>
      <c r="G23" s="5">
        <f t="shared" si="15"/>
        <v>348392.64</v>
      </c>
      <c r="H23" s="5">
        <f t="shared" si="15"/>
        <v>348392.64</v>
      </c>
      <c r="I23" s="5">
        <f t="shared" si="0"/>
        <v>1632356.6400000001</v>
      </c>
      <c r="J23" s="14"/>
    </row>
    <row r="24" spans="1:11" ht="19.5" customHeight="1" x14ac:dyDescent="0.25">
      <c r="A24" s="1"/>
      <c r="B24" s="50" t="s">
        <v>15</v>
      </c>
      <c r="C24" s="51"/>
      <c r="D24" s="1"/>
      <c r="E24" s="1"/>
      <c r="F24" s="1"/>
      <c r="G24" s="1"/>
      <c r="H24" s="1"/>
      <c r="I24" s="1"/>
    </row>
    <row r="25" spans="1:11" ht="15.75" customHeight="1" x14ac:dyDescent="0.25">
      <c r="A25" s="1"/>
      <c r="B25" s="23" t="s">
        <v>28</v>
      </c>
      <c r="C25" s="24" t="s">
        <v>6</v>
      </c>
      <c r="D25" s="5">
        <f>ROUND(D23*0.114,2)</f>
        <v>32130.42</v>
      </c>
      <c r="E25" s="5">
        <f>ROUND(E23*0.114,2)</f>
        <v>34807.949999999997</v>
      </c>
      <c r="F25" s="5">
        <f>ROUND(F23*0.114,2)</f>
        <v>39716.76</v>
      </c>
      <c r="G25" s="5">
        <f>ROUND(G23*0.114,2)</f>
        <v>39716.76</v>
      </c>
      <c r="H25" s="5">
        <f>ROUND(H23*0.114,2)</f>
        <v>39716.76</v>
      </c>
      <c r="I25" s="5">
        <f>D25+E25+F25+G25+H25</f>
        <v>186088.65000000002</v>
      </c>
    </row>
    <row r="26" spans="1:11" ht="66" customHeight="1" x14ac:dyDescent="0.25">
      <c r="A26" s="1"/>
      <c r="B26" s="34" t="s">
        <v>17</v>
      </c>
      <c r="C26" s="35"/>
      <c r="D26" s="5"/>
      <c r="E26" s="5"/>
      <c r="F26" s="5"/>
      <c r="G26" s="5"/>
      <c r="H26" s="5"/>
      <c r="I26" s="5"/>
    </row>
    <row r="27" spans="1:11" ht="45" customHeight="1" x14ac:dyDescent="0.25">
      <c r="A27" s="1"/>
      <c r="B27" s="23" t="s">
        <v>27</v>
      </c>
      <c r="C27" s="24" t="s">
        <v>6</v>
      </c>
      <c r="D27" s="5">
        <f>ROUND(0.084*D23,2)</f>
        <v>23675.05</v>
      </c>
      <c r="E27" s="5">
        <f>ROUND(0.084*E23,2)</f>
        <v>25647.97</v>
      </c>
      <c r="F27" s="5">
        <f>ROUND(0.084*F23,2)</f>
        <v>29264.98</v>
      </c>
      <c r="G27" s="5">
        <f>ROUND(0.084*G23,2)</f>
        <v>29264.98</v>
      </c>
      <c r="H27" s="5">
        <f>ROUND(0.084*H23,2)</f>
        <v>29264.98</v>
      </c>
      <c r="I27" s="5">
        <f>D27+E27+F27+G27+H27</f>
        <v>137117.96</v>
      </c>
    </row>
    <row r="28" spans="1:11" ht="66.75" customHeight="1" x14ac:dyDescent="0.25">
      <c r="A28" s="1"/>
      <c r="B28" s="34" t="s">
        <v>16</v>
      </c>
      <c r="C28" s="35"/>
      <c r="D28" s="1"/>
      <c r="E28" s="1"/>
      <c r="F28" s="1"/>
      <c r="G28" s="1"/>
      <c r="H28" s="1"/>
      <c r="I28" s="1"/>
    </row>
    <row r="29" spans="1:11" ht="15.75" customHeight="1" x14ac:dyDescent="0.25">
      <c r="A29" s="1"/>
      <c r="B29" s="23" t="s">
        <v>33</v>
      </c>
      <c r="C29" s="24" t="s">
        <v>6</v>
      </c>
      <c r="D29" s="5">
        <f>ROUND(0.042*D23,2)</f>
        <v>11837.52</v>
      </c>
      <c r="E29" s="5">
        <f t="shared" ref="E29:H29" si="16">ROUND(0.042*E23,2)</f>
        <v>12823.98</v>
      </c>
      <c r="F29" s="5">
        <f t="shared" si="16"/>
        <v>14632.49</v>
      </c>
      <c r="G29" s="5">
        <f t="shared" si="16"/>
        <v>14632.49</v>
      </c>
      <c r="H29" s="5">
        <f t="shared" si="16"/>
        <v>14632.49</v>
      </c>
      <c r="I29" s="5">
        <f>D29+E29+F29+G29+H29</f>
        <v>68558.97</v>
      </c>
    </row>
    <row r="30" spans="1:11" ht="68.25" customHeight="1" x14ac:dyDescent="0.25">
      <c r="A30" s="1"/>
      <c r="B30" s="34" t="s">
        <v>18</v>
      </c>
      <c r="C30" s="35"/>
      <c r="D30" s="1"/>
      <c r="E30" s="1"/>
      <c r="F30" s="1"/>
      <c r="G30" s="1"/>
      <c r="H30" s="1"/>
      <c r="I30" s="1"/>
    </row>
    <row r="31" spans="1:11" ht="15.75" customHeight="1" x14ac:dyDescent="0.25">
      <c r="A31" s="1"/>
      <c r="B31" s="30"/>
      <c r="C31" s="24" t="s">
        <v>6</v>
      </c>
      <c r="D31" s="5">
        <f>D23+D25+D27+D29</f>
        <v>349488.79</v>
      </c>
      <c r="E31" s="5">
        <f t="shared" ref="E31:H31" si="17">E23+E25+E27+E29</f>
        <v>378612.81999999995</v>
      </c>
      <c r="F31" s="5">
        <f t="shared" si="17"/>
        <v>432006.87</v>
      </c>
      <c r="G31" s="5">
        <f t="shared" si="17"/>
        <v>432006.87</v>
      </c>
      <c r="H31" s="5">
        <f t="shared" si="17"/>
        <v>432006.87</v>
      </c>
      <c r="I31" s="5">
        <f>D31+E31+F31+G31+H31</f>
        <v>2024122.2200000002</v>
      </c>
    </row>
    <row r="32" spans="1:11" ht="29.25" customHeight="1" x14ac:dyDescent="0.25">
      <c r="A32" s="1"/>
      <c r="B32" s="34" t="s">
        <v>37</v>
      </c>
      <c r="C32" s="35"/>
      <c r="D32" s="27">
        <v>1</v>
      </c>
      <c r="E32" s="27">
        <v>1</v>
      </c>
      <c r="F32" s="27">
        <v>1</v>
      </c>
      <c r="G32" s="27">
        <v>1</v>
      </c>
      <c r="H32" s="27">
        <v>1</v>
      </c>
      <c r="I32" s="27">
        <v>1</v>
      </c>
    </row>
    <row r="33" spans="1:9" ht="42" customHeight="1" x14ac:dyDescent="0.25">
      <c r="A33" s="1"/>
      <c r="B33" s="34" t="s">
        <v>38</v>
      </c>
      <c r="C33" s="35"/>
      <c r="D33" s="27"/>
      <c r="E33" s="27"/>
      <c r="F33" s="27"/>
      <c r="G33" s="27"/>
      <c r="H33" s="27"/>
      <c r="I33" s="27">
        <f>ROUND(I31/5,0)</f>
        <v>404824</v>
      </c>
    </row>
    <row r="34" spans="1:9" ht="77.25" customHeight="1" x14ac:dyDescent="0.25">
      <c r="A34" s="1"/>
      <c r="B34" s="34" t="s">
        <v>39</v>
      </c>
      <c r="C34" s="35"/>
      <c r="D34" s="28"/>
      <c r="E34" s="28"/>
      <c r="F34" s="28"/>
      <c r="G34" s="28"/>
      <c r="H34" s="28"/>
      <c r="I34" s="27">
        <v>366777</v>
      </c>
    </row>
    <row r="35" spans="1:9" ht="108" customHeight="1" x14ac:dyDescent="0.25">
      <c r="A35" s="1"/>
      <c r="B35" s="41" t="s">
        <v>40</v>
      </c>
      <c r="C35" s="42"/>
      <c r="D35" s="28"/>
      <c r="E35" s="28"/>
      <c r="F35" s="28"/>
      <c r="G35" s="28"/>
      <c r="H35" s="28"/>
      <c r="I35" s="29">
        <f>ROUND(I33/I34,3)</f>
        <v>1.1040000000000001</v>
      </c>
    </row>
    <row r="36" spans="1:9" ht="60.75" customHeight="1" x14ac:dyDescent="0.25">
      <c r="A36" s="1"/>
      <c r="B36" s="34" t="s">
        <v>41</v>
      </c>
      <c r="C36" s="35"/>
      <c r="D36" s="36" t="s">
        <v>43</v>
      </c>
      <c r="E36" s="37"/>
      <c r="F36" s="37"/>
      <c r="G36" s="37"/>
      <c r="H36" s="38"/>
      <c r="I36" s="27">
        <v>7828</v>
      </c>
    </row>
    <row r="37" spans="1:9" ht="54.75" customHeight="1" x14ac:dyDescent="0.25">
      <c r="A37" s="1"/>
      <c r="B37" s="34" t="s">
        <v>42</v>
      </c>
      <c r="C37" s="35"/>
      <c r="D37" s="25"/>
      <c r="E37" s="25"/>
      <c r="F37" s="25"/>
      <c r="G37" s="25"/>
      <c r="H37" s="25"/>
      <c r="I37" s="27">
        <f>I34+I36</f>
        <v>374605</v>
      </c>
    </row>
  </sheetData>
  <mergeCells count="19">
    <mergeCell ref="B24:C24"/>
    <mergeCell ref="B26:C26"/>
    <mergeCell ref="B28:C28"/>
    <mergeCell ref="G1:I1"/>
    <mergeCell ref="A2:I2"/>
    <mergeCell ref="B36:C36"/>
    <mergeCell ref="D7:I7"/>
    <mergeCell ref="B37:C37"/>
    <mergeCell ref="D36:H36"/>
    <mergeCell ref="D5:I5"/>
    <mergeCell ref="B32:C32"/>
    <mergeCell ref="B33:C33"/>
    <mergeCell ref="B34:C34"/>
    <mergeCell ref="B35:C35"/>
    <mergeCell ref="B30:C30"/>
    <mergeCell ref="A5:A6"/>
    <mergeCell ref="B5:B6"/>
    <mergeCell ref="C5:C6"/>
    <mergeCell ref="B7:C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2018-07-10T14:45:54Z</dcterms:modified>
</cp:coreProperties>
</file>