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неделя'!$A$1:$O$48</definedName>
    <definedName name="_xlnm.Print_Area" localSheetId="1">'5-6 дневная  с селом'!$A$1:$O$50</definedName>
  </definedNames>
  <calcPr calcId="145621"/>
</workbook>
</file>

<file path=xl/calcChain.xml><?xml version="1.0" encoding="utf-8"?>
<calcChain xmlns="http://schemas.openxmlformats.org/spreadsheetml/2006/main">
  <c r="O50" i="6" l="1"/>
  <c r="N50" i="6"/>
  <c r="O48" i="1"/>
  <c r="N48" i="1"/>
  <c r="O49" i="6"/>
  <c r="O46" i="6" l="1"/>
  <c r="N46" i="6"/>
  <c r="E28" i="6"/>
  <c r="F28" i="6"/>
  <c r="G28" i="6"/>
  <c r="H28" i="6"/>
  <c r="I28" i="6"/>
  <c r="J28" i="6"/>
  <c r="K28" i="6"/>
  <c r="L28" i="6"/>
  <c r="M28" i="6"/>
  <c r="D28" i="6"/>
  <c r="E11" i="6"/>
  <c r="F11" i="6"/>
  <c r="G11" i="6"/>
  <c r="H11" i="6"/>
  <c r="I11" i="6"/>
  <c r="J11" i="6"/>
  <c r="K11" i="6"/>
  <c r="L11" i="6"/>
  <c r="M11" i="6"/>
  <c r="D11" i="6"/>
  <c r="E27" i="1"/>
  <c r="F27" i="1"/>
  <c r="G27" i="1"/>
  <c r="H27" i="1"/>
  <c r="I27" i="1"/>
  <c r="J27" i="1"/>
  <c r="K27" i="1"/>
  <c r="L27" i="1"/>
  <c r="M27" i="1"/>
  <c r="D27" i="1"/>
  <c r="E11" i="1"/>
  <c r="F11" i="1"/>
  <c r="G11" i="1"/>
  <c r="H11" i="1"/>
  <c r="I11" i="1"/>
  <c r="J11" i="1"/>
  <c r="K11" i="1"/>
  <c r="L11" i="1"/>
  <c r="M11" i="1"/>
  <c r="D11" i="1"/>
  <c r="O26" i="6" l="1"/>
  <c r="N26" i="6"/>
  <c r="N28" i="6" l="1"/>
  <c r="O28" i="6"/>
  <c r="O27" i="6"/>
  <c r="N27" i="6"/>
  <c r="E27" i="6"/>
  <c r="F27" i="6"/>
  <c r="G27" i="6"/>
  <c r="H27" i="6"/>
  <c r="I27" i="6"/>
  <c r="J27" i="6"/>
  <c r="K27" i="6"/>
  <c r="L27" i="6"/>
  <c r="M27" i="6"/>
  <c r="F29" i="6"/>
  <c r="G29" i="6"/>
  <c r="H29" i="6"/>
  <c r="I29" i="6"/>
  <c r="J29" i="6"/>
  <c r="K29" i="6"/>
  <c r="L29" i="6"/>
  <c r="M29" i="6"/>
  <c r="F30" i="6"/>
  <c r="G30" i="6"/>
  <c r="H30" i="6"/>
  <c r="I30" i="6"/>
  <c r="J30" i="6"/>
  <c r="K30" i="6"/>
  <c r="L30" i="6"/>
  <c r="M30" i="6"/>
  <c r="F31" i="6"/>
  <c r="G31" i="6"/>
  <c r="H31" i="6"/>
  <c r="I31" i="6"/>
  <c r="J31" i="6"/>
  <c r="K31" i="6"/>
  <c r="L31" i="6"/>
  <c r="M31" i="6"/>
  <c r="F32" i="6"/>
  <c r="G32" i="6"/>
  <c r="H32" i="6"/>
  <c r="I32" i="6"/>
  <c r="J32" i="6"/>
  <c r="K32" i="6"/>
  <c r="L32" i="6"/>
  <c r="M32" i="6"/>
  <c r="F33" i="6"/>
  <c r="G33" i="6"/>
  <c r="H33" i="6"/>
  <c r="I33" i="6"/>
  <c r="J33" i="6"/>
  <c r="K33" i="6"/>
  <c r="L33" i="6"/>
  <c r="M33" i="6"/>
  <c r="F34" i="6"/>
  <c r="G34" i="6"/>
  <c r="H34" i="6"/>
  <c r="I34" i="6"/>
  <c r="J34" i="6"/>
  <c r="K34" i="6"/>
  <c r="L34" i="6"/>
  <c r="M34" i="6"/>
  <c r="F35" i="6"/>
  <c r="G35" i="6"/>
  <c r="H35" i="6"/>
  <c r="I35" i="6"/>
  <c r="J35" i="6"/>
  <c r="K35" i="6"/>
  <c r="L35" i="6"/>
  <c r="M35" i="6"/>
  <c r="F36" i="6"/>
  <c r="G36" i="6"/>
  <c r="H36" i="6"/>
  <c r="I36" i="6"/>
  <c r="J36" i="6"/>
  <c r="K36" i="6"/>
  <c r="L36" i="6"/>
  <c r="M36" i="6"/>
  <c r="F37" i="6"/>
  <c r="G37" i="6"/>
  <c r="H37" i="6"/>
  <c r="I37" i="6"/>
  <c r="J37" i="6"/>
  <c r="K37" i="6"/>
  <c r="L37" i="6"/>
  <c r="M37" i="6"/>
  <c r="F38" i="6"/>
  <c r="G38" i="6"/>
  <c r="H38" i="6"/>
  <c r="I38" i="6"/>
  <c r="J38" i="6"/>
  <c r="K38" i="6"/>
  <c r="L38" i="6"/>
  <c r="M38" i="6"/>
  <c r="F40" i="6"/>
  <c r="G40" i="6"/>
  <c r="H40" i="6"/>
  <c r="I40" i="6"/>
  <c r="J40" i="6"/>
  <c r="K40" i="6"/>
  <c r="L40" i="6"/>
  <c r="M40" i="6"/>
  <c r="F41" i="6"/>
  <c r="G41" i="6"/>
  <c r="H41" i="6"/>
  <c r="I41" i="6"/>
  <c r="J41" i="6"/>
  <c r="K41" i="6"/>
  <c r="L41" i="6"/>
  <c r="M41" i="6"/>
  <c r="D30" i="6"/>
  <c r="N30" i="6" s="1"/>
  <c r="D35" i="6"/>
  <c r="N35" i="6" s="1"/>
  <c r="D34" i="6"/>
  <c r="N34" i="6" s="1"/>
  <c r="D33" i="6"/>
  <c r="N33" i="6" s="1"/>
  <c r="D31" i="6"/>
  <c r="N31" i="6" s="1"/>
  <c r="D27" i="6"/>
  <c r="D29" i="6" s="1"/>
  <c r="N29" i="6" s="1"/>
  <c r="N26" i="1"/>
  <c r="O26" i="1"/>
  <c r="N27" i="1"/>
  <c r="O27" i="1"/>
  <c r="O25" i="1"/>
  <c r="N25" i="1"/>
  <c r="O9" i="1"/>
  <c r="N9" i="1"/>
  <c r="E26" i="1"/>
  <c r="F26" i="1"/>
  <c r="G26" i="1"/>
  <c r="H26" i="1"/>
  <c r="I26" i="1"/>
  <c r="J26" i="1"/>
  <c r="K26" i="1"/>
  <c r="L26" i="1"/>
  <c r="M26" i="1"/>
  <c r="F28" i="1"/>
  <c r="H28" i="1"/>
  <c r="J28" i="1"/>
  <c r="F33" i="1"/>
  <c r="H33" i="1"/>
  <c r="J33" i="1"/>
  <c r="D33" i="1"/>
  <c r="D32" i="1"/>
  <c r="D28" i="1"/>
  <c r="D26" i="1"/>
  <c r="E10" i="6"/>
  <c r="F10" i="6"/>
  <c r="G10" i="6"/>
  <c r="H10" i="6"/>
  <c r="I10" i="6"/>
  <c r="J10" i="6"/>
  <c r="K10" i="6"/>
  <c r="L10" i="6"/>
  <c r="M10" i="6"/>
  <c r="E10" i="1"/>
  <c r="F10" i="1"/>
  <c r="G10" i="1"/>
  <c r="H10" i="1"/>
  <c r="I10" i="1"/>
  <c r="J10" i="1"/>
  <c r="K10" i="1"/>
  <c r="L10" i="1"/>
  <c r="M10" i="1"/>
  <c r="E12" i="1"/>
  <c r="G12" i="1"/>
  <c r="I12" i="1"/>
  <c r="K12" i="1"/>
  <c r="O10" i="1"/>
  <c r="D10" i="1"/>
  <c r="N10" i="1" s="1"/>
  <c r="O10" i="6"/>
  <c r="D10" i="6"/>
  <c r="N10" i="6" s="1"/>
  <c r="O9" i="6"/>
  <c r="N9" i="6"/>
  <c r="D32" i="6" l="1"/>
  <c r="N32" i="6" s="1"/>
  <c r="D30" i="1"/>
  <c r="D29" i="1"/>
  <c r="D31" i="1"/>
  <c r="E29" i="6"/>
  <c r="E33" i="6" s="1"/>
  <c r="O33" i="6" s="1"/>
  <c r="E35" i="6"/>
  <c r="O35" i="6" s="1"/>
  <c r="E30" i="6"/>
  <c r="O30" i="6" s="1"/>
  <c r="E32" i="6"/>
  <c r="O32" i="6" s="1"/>
  <c r="E34" i="6"/>
  <c r="O34" i="6" s="1"/>
  <c r="D37" i="6"/>
  <c r="N37" i="6" s="1"/>
  <c r="L18" i="6"/>
  <c r="L15" i="6"/>
  <c r="L12" i="6"/>
  <c r="L17" i="6"/>
  <c r="J18" i="6"/>
  <c r="J15" i="6"/>
  <c r="J12" i="6"/>
  <c r="J17" i="6"/>
  <c r="H18" i="6"/>
  <c r="H15" i="6"/>
  <c r="H12" i="6"/>
  <c r="H13" i="6" s="1"/>
  <c r="H17" i="6"/>
  <c r="F18" i="6"/>
  <c r="F15" i="6"/>
  <c r="F12" i="6"/>
  <c r="F17" i="6"/>
  <c r="M17" i="6"/>
  <c r="M18" i="6"/>
  <c r="M15" i="6"/>
  <c r="M12" i="6"/>
  <c r="K17" i="6"/>
  <c r="K18" i="6"/>
  <c r="K15" i="6"/>
  <c r="K12" i="6"/>
  <c r="K13" i="6" s="1"/>
  <c r="I17" i="6"/>
  <c r="I18" i="6"/>
  <c r="I15" i="6"/>
  <c r="I12" i="6"/>
  <c r="G17" i="6"/>
  <c r="G18" i="6"/>
  <c r="G15" i="6"/>
  <c r="G12" i="6"/>
  <c r="G13" i="6" s="1"/>
  <c r="E17" i="6"/>
  <c r="O17" i="6" s="1"/>
  <c r="O11" i="6"/>
  <c r="E18" i="6"/>
  <c r="O18" i="6" s="1"/>
  <c r="E15" i="6"/>
  <c r="O15" i="6" s="1"/>
  <c r="E12" i="6"/>
  <c r="O12" i="6" s="1"/>
  <c r="L28" i="1"/>
  <c r="N28" i="1" s="1"/>
  <c r="L33" i="1"/>
  <c r="N33" i="1" s="1"/>
  <c r="J29" i="1"/>
  <c r="J31" i="1"/>
  <c r="F29" i="1"/>
  <c r="F31" i="1"/>
  <c r="L29" i="1"/>
  <c r="L31" i="1"/>
  <c r="H29" i="1"/>
  <c r="H31" i="1"/>
  <c r="M28" i="1"/>
  <c r="M30" i="1" s="1"/>
  <c r="M32" i="1"/>
  <c r="M31" i="1"/>
  <c r="M33" i="1"/>
  <c r="K28" i="1"/>
  <c r="K30" i="1" s="1"/>
  <c r="K32" i="1"/>
  <c r="K31" i="1"/>
  <c r="K33" i="1"/>
  <c r="I28" i="1"/>
  <c r="I30" i="1" s="1"/>
  <c r="I32" i="1"/>
  <c r="I31" i="1"/>
  <c r="I33" i="1"/>
  <c r="G28" i="1"/>
  <c r="G30" i="1" s="1"/>
  <c r="G32" i="1"/>
  <c r="G31" i="1"/>
  <c r="G33" i="1"/>
  <c r="E28" i="1"/>
  <c r="E32" i="1"/>
  <c r="O32" i="1" s="1"/>
  <c r="E31" i="1"/>
  <c r="O31" i="1" s="1"/>
  <c r="E33" i="1"/>
  <c r="O33" i="1" s="1"/>
  <c r="L32" i="1"/>
  <c r="J32" i="1"/>
  <c r="H32" i="1"/>
  <c r="F32" i="1"/>
  <c r="N32" i="1" s="1"/>
  <c r="L30" i="1"/>
  <c r="L35" i="1" s="1"/>
  <c r="J30" i="1"/>
  <c r="J35" i="1" s="1"/>
  <c r="H30" i="1"/>
  <c r="H35" i="1" s="1"/>
  <c r="F30" i="1"/>
  <c r="F35" i="1" s="1"/>
  <c r="K14" i="1"/>
  <c r="I14" i="1"/>
  <c r="G14" i="1"/>
  <c r="E14" i="1"/>
  <c r="K15" i="1"/>
  <c r="I15" i="1"/>
  <c r="G15" i="1"/>
  <c r="E15" i="1"/>
  <c r="M17" i="1"/>
  <c r="K17" i="1"/>
  <c r="I17" i="1"/>
  <c r="G17" i="1"/>
  <c r="E17" i="1"/>
  <c r="L16" i="1"/>
  <c r="J16" i="1"/>
  <c r="H16" i="1"/>
  <c r="F16" i="1"/>
  <c r="L17" i="1"/>
  <c r="J17" i="1"/>
  <c r="H17" i="1"/>
  <c r="F17" i="1"/>
  <c r="M16" i="1"/>
  <c r="K16" i="1"/>
  <c r="I16" i="1"/>
  <c r="G16" i="1"/>
  <c r="E16" i="1"/>
  <c r="O16" i="1" s="1"/>
  <c r="O11" i="1"/>
  <c r="L12" i="1"/>
  <c r="L13" i="1" s="1"/>
  <c r="J12" i="1"/>
  <c r="J13" i="1" s="1"/>
  <c r="H12" i="1"/>
  <c r="H13" i="1" s="1"/>
  <c r="F12" i="1"/>
  <c r="F13" i="1" s="1"/>
  <c r="K13" i="1"/>
  <c r="I13" i="1"/>
  <c r="I18" i="1" s="1"/>
  <c r="G13" i="1"/>
  <c r="E13" i="1"/>
  <c r="E18" i="1" s="1"/>
  <c r="M12" i="1"/>
  <c r="M13" i="1" s="1"/>
  <c r="E31" i="6" l="1"/>
  <c r="O31" i="6" s="1"/>
  <c r="O29" i="6"/>
  <c r="D36" i="6"/>
  <c r="N31" i="1"/>
  <c r="N30" i="1"/>
  <c r="E30" i="1"/>
  <c r="O30" i="1" s="1"/>
  <c r="O28" i="1"/>
  <c r="N29" i="1"/>
  <c r="D34" i="1"/>
  <c r="D35" i="1"/>
  <c r="N35" i="1" s="1"/>
  <c r="E37" i="6"/>
  <c r="O37" i="6" s="1"/>
  <c r="E36" i="6"/>
  <c r="E13" i="6"/>
  <c r="E14" i="6"/>
  <c r="E16" i="6"/>
  <c r="E20" i="6" s="1"/>
  <c r="G14" i="6"/>
  <c r="G16" i="6"/>
  <c r="I13" i="6"/>
  <c r="K14" i="6"/>
  <c r="K16" i="6"/>
  <c r="M13" i="6"/>
  <c r="F13" i="6"/>
  <c r="H14" i="6"/>
  <c r="H16" i="6"/>
  <c r="J13" i="6"/>
  <c r="L14" i="6"/>
  <c r="L16" i="6"/>
  <c r="D18" i="6"/>
  <c r="D17" i="6"/>
  <c r="O13" i="6"/>
  <c r="I14" i="6"/>
  <c r="I16" i="6"/>
  <c r="M14" i="6"/>
  <c r="M16" i="6"/>
  <c r="F14" i="6"/>
  <c r="F16" i="6"/>
  <c r="J14" i="6"/>
  <c r="J16" i="6"/>
  <c r="L13" i="6"/>
  <c r="L34" i="1"/>
  <c r="L36" i="1" s="1"/>
  <c r="L38" i="1" s="1"/>
  <c r="L39" i="1" s="1"/>
  <c r="F34" i="1"/>
  <c r="J34" i="1"/>
  <c r="F36" i="1"/>
  <c r="J36" i="1"/>
  <c r="E29" i="1"/>
  <c r="G29" i="1"/>
  <c r="G34" i="1" s="1"/>
  <c r="I29" i="1"/>
  <c r="I35" i="1" s="1"/>
  <c r="I34" i="1"/>
  <c r="K29" i="1"/>
  <c r="K34" i="1" s="1"/>
  <c r="M29" i="1"/>
  <c r="M34" i="1" s="1"/>
  <c r="F38" i="1"/>
  <c r="F39" i="1" s="1"/>
  <c r="J38" i="1"/>
  <c r="J39" i="1" s="1"/>
  <c r="H34" i="1"/>
  <c r="H36" i="1" s="1"/>
  <c r="G18" i="1"/>
  <c r="K18" i="1"/>
  <c r="G19" i="1"/>
  <c r="G20" i="1" s="1"/>
  <c r="G22" i="1" s="1"/>
  <c r="G23" i="1" s="1"/>
  <c r="K19" i="1"/>
  <c r="K20" i="1" s="1"/>
  <c r="K22" i="1" s="1"/>
  <c r="K23" i="1" s="1"/>
  <c r="I19" i="1"/>
  <c r="I20" i="1" s="1"/>
  <c r="I22" i="1" s="1"/>
  <c r="I23" i="1" s="1"/>
  <c r="F15" i="1"/>
  <c r="J15" i="1"/>
  <c r="F14" i="1"/>
  <c r="J14" i="1"/>
  <c r="F18" i="1"/>
  <c r="J18" i="1"/>
  <c r="E19" i="1"/>
  <c r="E20" i="1" s="1"/>
  <c r="M15" i="1"/>
  <c r="O15" i="1" s="1"/>
  <c r="D17" i="1"/>
  <c r="D16" i="1"/>
  <c r="F19" i="1"/>
  <c r="J19" i="1"/>
  <c r="H15" i="1"/>
  <c r="L15" i="1"/>
  <c r="H14" i="1"/>
  <c r="H19" i="1" s="1"/>
  <c r="L14" i="1"/>
  <c r="L19" i="1" s="1"/>
  <c r="H18" i="1"/>
  <c r="H20" i="1" s="1"/>
  <c r="L18" i="1"/>
  <c r="L20" i="1" s="1"/>
  <c r="O17" i="1"/>
  <c r="M14" i="1"/>
  <c r="O12" i="1"/>
  <c r="O13" i="1"/>
  <c r="E38" i="6" l="1"/>
  <c r="O38" i="6" s="1"/>
  <c r="O36" i="6"/>
  <c r="D38" i="6"/>
  <c r="N38" i="6" s="1"/>
  <c r="N36" i="6"/>
  <c r="E35" i="1"/>
  <c r="O29" i="1"/>
  <c r="D36" i="1"/>
  <c r="N36" i="1" s="1"/>
  <c r="N34" i="1"/>
  <c r="D38" i="1"/>
  <c r="E40" i="6"/>
  <c r="K20" i="6"/>
  <c r="G19" i="6"/>
  <c r="E19" i="6"/>
  <c r="E21" i="6" s="1"/>
  <c r="E23" i="6" s="1"/>
  <c r="E24" i="6" s="1"/>
  <c r="M19" i="6"/>
  <c r="I19" i="6"/>
  <c r="G20" i="6"/>
  <c r="J20" i="6"/>
  <c r="G21" i="6"/>
  <c r="G23" i="6" s="1"/>
  <c r="M20" i="6"/>
  <c r="I20" i="6"/>
  <c r="O14" i="6"/>
  <c r="K19" i="6"/>
  <c r="L19" i="6"/>
  <c r="L20" i="6"/>
  <c r="J19" i="6"/>
  <c r="H20" i="6"/>
  <c r="F19" i="6"/>
  <c r="I21" i="6"/>
  <c r="O19" i="6"/>
  <c r="O16" i="6"/>
  <c r="L21" i="6"/>
  <c r="H19" i="6"/>
  <c r="H21" i="6" s="1"/>
  <c r="F20" i="6"/>
  <c r="E34" i="1"/>
  <c r="I36" i="1"/>
  <c r="H38" i="1"/>
  <c r="H39" i="1" s="1"/>
  <c r="I38" i="1"/>
  <c r="I39" i="1" s="1"/>
  <c r="I41" i="1" s="1"/>
  <c r="M35" i="1"/>
  <c r="M36" i="1" s="1"/>
  <c r="K35" i="1"/>
  <c r="G35" i="1"/>
  <c r="F20" i="1"/>
  <c r="F22" i="1" s="1"/>
  <c r="F23" i="1" s="1"/>
  <c r="F41" i="1" s="1"/>
  <c r="J20" i="1"/>
  <c r="J22" i="1" s="1"/>
  <c r="J23" i="1" s="1"/>
  <c r="J41" i="1" s="1"/>
  <c r="H22" i="1"/>
  <c r="H23" i="1" s="1"/>
  <c r="H41" i="1" s="1"/>
  <c r="L22" i="1"/>
  <c r="L23" i="1" s="1"/>
  <c r="L41" i="1" s="1"/>
  <c r="M19" i="1"/>
  <c r="O19" i="1" s="1"/>
  <c r="M18" i="1"/>
  <c r="O18" i="1" s="1"/>
  <c r="O14" i="1"/>
  <c r="E22" i="1"/>
  <c r="E41" i="6" l="1"/>
  <c r="O41" i="6" s="1"/>
  <c r="O40" i="6"/>
  <c r="D40" i="6"/>
  <c r="E43" i="6"/>
  <c r="O35" i="1"/>
  <c r="E36" i="1"/>
  <c r="O34" i="1"/>
  <c r="D39" i="1"/>
  <c r="N39" i="1" s="1"/>
  <c r="N38" i="1"/>
  <c r="O20" i="6"/>
  <c r="L23" i="6"/>
  <c r="L24" i="6" s="1"/>
  <c r="L43" i="6" s="1"/>
  <c r="I23" i="6"/>
  <c r="I24" i="6" s="1"/>
  <c r="I43" i="6" s="1"/>
  <c r="G24" i="6"/>
  <c r="G43" i="6" s="1"/>
  <c r="K21" i="6"/>
  <c r="M21" i="6"/>
  <c r="M23" i="6" s="1"/>
  <c r="M24" i="6" s="1"/>
  <c r="M43" i="6" s="1"/>
  <c r="H23" i="6"/>
  <c r="H24" i="6" s="1"/>
  <c r="H43" i="6" s="1"/>
  <c r="J21" i="6"/>
  <c r="J23" i="6" s="1"/>
  <c r="J24" i="6" s="1"/>
  <c r="J43" i="6" s="1"/>
  <c r="F21" i="6"/>
  <c r="F23" i="6" s="1"/>
  <c r="F24" i="6" s="1"/>
  <c r="F43" i="6" s="1"/>
  <c r="K36" i="1"/>
  <c r="K38" i="1" s="1"/>
  <c r="K39" i="1" s="1"/>
  <c r="K41" i="1" s="1"/>
  <c r="G36" i="1"/>
  <c r="G38" i="1" s="1"/>
  <c r="G39" i="1" s="1"/>
  <c r="G41" i="1" s="1"/>
  <c r="M38" i="1"/>
  <c r="M39" i="1" s="1"/>
  <c r="O20" i="1"/>
  <c r="E23" i="1"/>
  <c r="M20" i="1"/>
  <c r="M22" i="1" s="1"/>
  <c r="D41" i="6" l="1"/>
  <c r="N41" i="6" s="1"/>
  <c r="N40" i="6"/>
  <c r="O36" i="1"/>
  <c r="E38" i="1"/>
  <c r="O21" i="6"/>
  <c r="K23" i="6"/>
  <c r="M23" i="1"/>
  <c r="M41" i="1" s="1"/>
  <c r="O22" i="1"/>
  <c r="E39" i="1" l="1"/>
  <c r="O38" i="1"/>
  <c r="O23" i="1"/>
  <c r="K24" i="6"/>
  <c r="O23" i="6"/>
  <c r="O24" i="6" l="1"/>
  <c r="K43" i="6"/>
  <c r="O43" i="6" s="1"/>
  <c r="O45" i="6" s="1"/>
  <c r="O47" i="6" s="1"/>
  <c r="O39" i="1"/>
  <c r="E41" i="1"/>
  <c r="O41" i="1" s="1"/>
  <c r="O43" i="1" s="1"/>
  <c r="N49" i="6"/>
  <c r="N18" i="6" l="1"/>
  <c r="N17" i="1" l="1"/>
  <c r="D15" i="6"/>
  <c r="N11" i="6"/>
  <c r="D12" i="6"/>
  <c r="D13" i="6" l="1"/>
  <c r="N13" i="6" s="1"/>
  <c r="D14" i="6"/>
  <c r="D16" i="6"/>
  <c r="N15" i="6"/>
  <c r="N17" i="6"/>
  <c r="N12" i="6"/>
  <c r="D19" i="6" l="1"/>
  <c r="D20" i="6"/>
  <c r="N16" i="6"/>
  <c r="N14" i="6"/>
  <c r="N20" i="6" l="1"/>
  <c r="D21" i="6"/>
  <c r="D23" i="6" s="1"/>
  <c r="N19" i="6"/>
  <c r="N21" i="6" l="1"/>
  <c r="D24" i="6"/>
  <c r="D43" i="6" s="1"/>
  <c r="N23" i="6" l="1"/>
  <c r="N24" i="6"/>
  <c r="N43" i="6" l="1"/>
  <c r="N45" i="6" s="1"/>
  <c r="N47" i="6" s="1"/>
  <c r="N11" i="1" l="1"/>
  <c r="D12" i="1"/>
  <c r="N12" i="1" l="1"/>
  <c r="D13" i="1"/>
  <c r="D15" i="1"/>
  <c r="N16" i="1"/>
  <c r="D14" i="1"/>
  <c r="N14" i="1" s="1"/>
  <c r="D18" i="1" l="1"/>
  <c r="D19" i="1"/>
  <c r="N13" i="1"/>
  <c r="N15" i="1"/>
  <c r="D20" i="1" l="1"/>
  <c r="D22" i="1" s="1"/>
  <c r="N18" i="1"/>
  <c r="N19" i="1"/>
  <c r="N20" i="1" l="1"/>
  <c r="N22" i="1"/>
  <c r="D23" i="1" l="1"/>
  <c r="D41" i="1" s="1"/>
  <c r="N23" i="1" l="1"/>
  <c r="N41" i="1" l="1"/>
  <c r="N43" i="1" s="1"/>
  <c r="N44" i="1" l="1"/>
  <c r="N47" i="1" s="1"/>
  <c r="O44" i="1"/>
  <c r="O45" i="1" l="1"/>
  <c r="O47" i="1"/>
  <c r="N45" i="1"/>
</calcChain>
</file>

<file path=xl/sharedStrings.xml><?xml version="1.0" encoding="utf-8"?>
<sst xmlns="http://schemas.openxmlformats.org/spreadsheetml/2006/main" count="189" uniqueCount="48">
  <si>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</si>
  <si>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</si>
  <si>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</si>
  <si>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</si>
  <si>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</si>
  <si>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</si>
  <si>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</si>
  <si>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</si>
  <si>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</si>
  <si>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</si>
  <si>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</si>
  <si>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</si>
  <si>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</si>
  <si>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</si>
  <si>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</si>
  <si>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</si>
  <si>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</si>
  <si>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</si>
  <si>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</si>
  <si>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</si>
  <si>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</si>
  <si>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</si>
  <si>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</si>
  <si>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</si>
  <si>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</si>
  <si>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</si>
  <si>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</si>
  <si>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</si>
  <si>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</si>
  <si>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</si>
  <si>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</si>
  <si>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</si>
  <si>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</si>
  <si>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</si>
  <si>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</si>
  <si>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5-дневная учебная неделя</t>
  </si>
  <si>
    <t>6-дневная учебная неделя</t>
  </si>
  <si>
    <t>Доплаты за особые условия работы (20% от ставки заработной платы с доплатой за квалификацию)</t>
  </si>
  <si>
    <t>Надбавка за качество работы (5,0 % от ФЗП по ставкам заработной платы)</t>
  </si>
  <si>
    <t>Надбавка за интенсивность и высокие результаты работы (5,0 % от ФЗП по ставкам заработной платы)</t>
  </si>
  <si>
    <t>Дополнительно на внеурочную деятельность</t>
  </si>
  <si>
    <t>Максимально допустимая недельная нагрузка</t>
  </si>
  <si>
    <t>Доплаты за особые условия работы (20% от ставки заработной платы с надбавкой за квалификацию)</t>
  </si>
  <si>
    <t>Итого затраты на оплату труда учителей  при организации внеурочной деятельности:</t>
  </si>
  <si>
    <t>Размер заработной платы в соответствии со ставкой заработной платы (с учетом индексации)</t>
  </si>
  <si>
    <t>Приложение №7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</si>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</sst>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/>
    <xf numFmtId="165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zoomScale="78" zoomScaleNormal="68" zoomScaleSheetLayoutView="78" workbookViewId="0">
      <pane xSplit="3" ySplit="6" topLeftCell="D37" activePane="bottomRight" state="frozen"/>
      <selection pane="topRight" activeCell="D1" sqref="D1"/>
      <selection pane="bottomLeft" activeCell="A5" sqref="A5"/>
      <selection pane="bottomRight" activeCell="M44" sqref="M4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3.42578125" style="2" customWidth="1"/>
    <col min="4" max="5" width="12.140625" style="2" customWidth="1"/>
    <col min="6" max="7" width="12.7109375" style="2" customWidth="1"/>
    <col min="8" max="9" width="13" style="2" customWidth="1"/>
    <col min="10" max="11" width="13.42578125" style="2" customWidth="1"/>
    <col min="12" max="13" width="11.7109375" style="2" customWidth="1"/>
    <col min="14" max="14" width="14.42578125" style="2" customWidth="1"/>
    <col min="15" max="15" width="13.140625" style="2" customWidth="1"/>
    <col min="16" max="16384" width="9.140625" style="2"/>
  </cols>
  <sheetData>
    <row r="1" spans="1:17" ht="18.75" x14ac:dyDescent="0.3">
      <c r="J1" s="36" t="s">
        <v>45</v>
      </c>
      <c r="K1" s="36"/>
      <c r="L1" s="36"/>
      <c r="M1" s="36"/>
      <c r="N1" s="36"/>
      <c r="O1" s="36"/>
    </row>
    <row r="2" spans="1:17" ht="52.5" customHeight="1" x14ac:dyDescent="0.3">
      <c r="A2" s="39" t="s">
        <v>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"/>
      <c r="Q2" s="3"/>
    </row>
    <row r="5" spans="1:17" ht="15" customHeight="1" x14ac:dyDescent="0.25">
      <c r="A5" s="31" t="s">
        <v>1</v>
      </c>
      <c r="B5" s="31" t="s">
        <v>2</v>
      </c>
      <c r="C5" s="31" t="s">
        <v>3</v>
      </c>
      <c r="D5" s="40" t="s">
        <v>8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7" ht="15" customHeight="1" x14ac:dyDescent="0.25">
      <c r="A6" s="31"/>
      <c r="B6" s="31"/>
      <c r="C6" s="31"/>
      <c r="D6" s="40" t="s">
        <v>17</v>
      </c>
      <c r="E6" s="41"/>
      <c r="F6" s="42" t="s">
        <v>18</v>
      </c>
      <c r="G6" s="41"/>
      <c r="H6" s="42" t="s">
        <v>19</v>
      </c>
      <c r="I6" s="41"/>
      <c r="J6" s="42" t="s">
        <v>20</v>
      </c>
      <c r="K6" s="41"/>
      <c r="L6" s="42" t="s">
        <v>21</v>
      </c>
      <c r="M6" s="41"/>
      <c r="N6" s="42" t="s">
        <v>0</v>
      </c>
      <c r="O6" s="41"/>
    </row>
    <row r="7" spans="1:17" ht="52.5" customHeight="1" x14ac:dyDescent="0.25">
      <c r="A7" s="31"/>
      <c r="B7" s="31"/>
      <c r="C7" s="31"/>
      <c r="D7" s="20" t="s">
        <v>35</v>
      </c>
      <c r="E7" s="20" t="s">
        <v>36</v>
      </c>
      <c r="F7" s="20" t="s">
        <v>35</v>
      </c>
      <c r="G7" s="20" t="s">
        <v>36</v>
      </c>
      <c r="H7" s="20" t="s">
        <v>35</v>
      </c>
      <c r="I7" s="20" t="s">
        <v>36</v>
      </c>
      <c r="J7" s="20" t="s">
        <v>35</v>
      </c>
      <c r="K7" s="20" t="s">
        <v>36</v>
      </c>
      <c r="L7" s="20" t="s">
        <v>35</v>
      </c>
      <c r="M7" s="20" t="s">
        <v>36</v>
      </c>
      <c r="N7" s="20" t="s">
        <v>35</v>
      </c>
      <c r="O7" s="20" t="s">
        <v>36</v>
      </c>
    </row>
    <row r="8" spans="1:17" ht="30" customHeight="1" x14ac:dyDescent="0.25">
      <c r="A8" s="9"/>
      <c r="B8" s="29" t="s">
        <v>7</v>
      </c>
      <c r="C8" s="30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7" ht="39.75" customHeight="1" x14ac:dyDescent="0.25">
      <c r="A9" s="9">
        <v>1</v>
      </c>
      <c r="B9" s="10" t="s">
        <v>23</v>
      </c>
      <c r="C9" s="11" t="s">
        <v>24</v>
      </c>
      <c r="D9" s="12">
        <v>28</v>
      </c>
      <c r="E9" s="12">
        <v>32</v>
      </c>
      <c r="F9" s="12">
        <v>29</v>
      </c>
      <c r="G9" s="12">
        <v>33</v>
      </c>
      <c r="H9" s="12">
        <v>31</v>
      </c>
      <c r="I9" s="12">
        <v>35</v>
      </c>
      <c r="J9" s="12">
        <v>32</v>
      </c>
      <c r="K9" s="12">
        <v>36</v>
      </c>
      <c r="L9" s="12">
        <v>33</v>
      </c>
      <c r="M9" s="12">
        <v>36</v>
      </c>
      <c r="N9" s="6">
        <f>D9+F9+H9+J9+L9</f>
        <v>153</v>
      </c>
      <c r="O9" s="6">
        <f>E9+G9+I9+K9+M9</f>
        <v>172</v>
      </c>
    </row>
    <row r="10" spans="1:17" ht="43.5" customHeight="1" x14ac:dyDescent="0.25">
      <c r="A10" s="5">
        <v>2</v>
      </c>
      <c r="B10" s="13" t="s">
        <v>5</v>
      </c>
      <c r="C10" s="5" t="s">
        <v>4</v>
      </c>
      <c r="D10" s="14">
        <f>ROUND(D9/18,2)</f>
        <v>1.56</v>
      </c>
      <c r="E10" s="14">
        <f t="shared" ref="E10:M10" si="0">ROUND(E9/18,2)</f>
        <v>1.78</v>
      </c>
      <c r="F10" s="14">
        <f t="shared" si="0"/>
        <v>1.61</v>
      </c>
      <c r="G10" s="14">
        <f t="shared" si="0"/>
        <v>1.83</v>
      </c>
      <c r="H10" s="14">
        <f t="shared" si="0"/>
        <v>1.72</v>
      </c>
      <c r="I10" s="14">
        <f t="shared" si="0"/>
        <v>1.94</v>
      </c>
      <c r="J10" s="14">
        <f t="shared" si="0"/>
        <v>1.78</v>
      </c>
      <c r="K10" s="14">
        <f t="shared" si="0"/>
        <v>2</v>
      </c>
      <c r="L10" s="14">
        <f t="shared" si="0"/>
        <v>1.83</v>
      </c>
      <c r="M10" s="14">
        <f t="shared" si="0"/>
        <v>2</v>
      </c>
      <c r="N10" s="14">
        <f>D10+F10+H10+J10+L10</f>
        <v>8.5</v>
      </c>
      <c r="O10" s="14">
        <f>E10+G10+I10+K10+M10</f>
        <v>9.5500000000000007</v>
      </c>
    </row>
    <row r="11" spans="1:17" ht="60" x14ac:dyDescent="0.25">
      <c r="A11" s="9">
        <v>3</v>
      </c>
      <c r="B11" s="13" t="s">
        <v>44</v>
      </c>
      <c r="C11" s="5" t="s">
        <v>6</v>
      </c>
      <c r="D11" s="14">
        <f>ROUND(8992*1.0075*D10,2)</f>
        <v>14132.73</v>
      </c>
      <c r="E11" s="14">
        <f t="shared" ref="E11:M11" si="1">ROUND(8992*1.0075*E10,2)</f>
        <v>16125.8</v>
      </c>
      <c r="F11" s="14">
        <f t="shared" si="1"/>
        <v>14585.7</v>
      </c>
      <c r="G11" s="14">
        <f t="shared" si="1"/>
        <v>16578.78</v>
      </c>
      <c r="H11" s="14">
        <f t="shared" si="1"/>
        <v>15582.24</v>
      </c>
      <c r="I11" s="14">
        <f t="shared" si="1"/>
        <v>17575.310000000001</v>
      </c>
      <c r="J11" s="14">
        <f t="shared" si="1"/>
        <v>16125.8</v>
      </c>
      <c r="K11" s="14">
        <f t="shared" si="1"/>
        <v>18118.88</v>
      </c>
      <c r="L11" s="14">
        <f t="shared" si="1"/>
        <v>16578.78</v>
      </c>
      <c r="M11" s="14">
        <f t="shared" si="1"/>
        <v>18118.88</v>
      </c>
      <c r="N11" s="14">
        <f t="shared" ref="N11:O23" si="2">D11+F11+H11+J11+L11</f>
        <v>77005.25</v>
      </c>
      <c r="O11" s="14">
        <f t="shared" si="2"/>
        <v>86517.650000000009</v>
      </c>
    </row>
    <row r="12" spans="1:17" ht="53.25" customHeight="1" x14ac:dyDescent="0.25">
      <c r="A12" s="5">
        <v>4</v>
      </c>
      <c r="B12" s="13" t="s">
        <v>32</v>
      </c>
      <c r="C12" s="5" t="s">
        <v>6</v>
      </c>
      <c r="D12" s="14">
        <f t="shared" ref="D12:M12" si="3">ROUND(D11*0.3,2)</f>
        <v>4239.82</v>
      </c>
      <c r="E12" s="14">
        <f t="shared" si="3"/>
        <v>4837.74</v>
      </c>
      <c r="F12" s="14">
        <f t="shared" si="3"/>
        <v>4375.71</v>
      </c>
      <c r="G12" s="14">
        <f t="shared" si="3"/>
        <v>4973.63</v>
      </c>
      <c r="H12" s="14">
        <f t="shared" si="3"/>
        <v>4674.67</v>
      </c>
      <c r="I12" s="14">
        <f t="shared" si="3"/>
        <v>5272.59</v>
      </c>
      <c r="J12" s="14">
        <f t="shared" si="3"/>
        <v>4837.74</v>
      </c>
      <c r="K12" s="14">
        <f t="shared" si="3"/>
        <v>5435.66</v>
      </c>
      <c r="L12" s="14">
        <f t="shared" si="3"/>
        <v>4973.63</v>
      </c>
      <c r="M12" s="14">
        <f t="shared" si="3"/>
        <v>5435.66</v>
      </c>
      <c r="N12" s="14">
        <f t="shared" si="2"/>
        <v>23101.57</v>
      </c>
      <c r="O12" s="14">
        <f t="shared" si="2"/>
        <v>25955.279999999999</v>
      </c>
    </row>
    <row r="13" spans="1:17" ht="65.25" customHeight="1" x14ac:dyDescent="0.25">
      <c r="A13" s="15">
        <v>5</v>
      </c>
      <c r="B13" s="13" t="s">
        <v>37</v>
      </c>
      <c r="C13" s="5" t="s">
        <v>6</v>
      </c>
      <c r="D13" s="14">
        <f>ROUND((D11+D12)*0.2,2)</f>
        <v>3674.51</v>
      </c>
      <c r="E13" s="14">
        <f t="shared" ref="E13:M13" si="4">ROUND((E11+E12)*0.2,2)</f>
        <v>4192.71</v>
      </c>
      <c r="F13" s="14">
        <f t="shared" si="4"/>
        <v>3792.28</v>
      </c>
      <c r="G13" s="14">
        <f t="shared" si="4"/>
        <v>4310.4799999999996</v>
      </c>
      <c r="H13" s="14">
        <f t="shared" si="4"/>
        <v>4051.38</v>
      </c>
      <c r="I13" s="14">
        <f t="shared" si="4"/>
        <v>4569.58</v>
      </c>
      <c r="J13" s="14">
        <f t="shared" si="4"/>
        <v>4192.71</v>
      </c>
      <c r="K13" s="14">
        <f t="shared" si="4"/>
        <v>4710.91</v>
      </c>
      <c r="L13" s="14">
        <f t="shared" si="4"/>
        <v>4310.4799999999996</v>
      </c>
      <c r="M13" s="14">
        <f t="shared" si="4"/>
        <v>4710.91</v>
      </c>
      <c r="N13" s="14">
        <f t="shared" si="2"/>
        <v>20021.36</v>
      </c>
      <c r="O13" s="14">
        <f t="shared" si="2"/>
        <v>22494.59</v>
      </c>
    </row>
    <row r="14" spans="1:17" ht="58.5" customHeight="1" x14ac:dyDescent="0.25">
      <c r="A14" s="9">
        <v>6</v>
      </c>
      <c r="B14" s="13" t="s">
        <v>33</v>
      </c>
      <c r="C14" s="5" t="s">
        <v>6</v>
      </c>
      <c r="D14" s="14">
        <f t="shared" ref="D14:M14" si="5">ROUND((D11+D12)*0.3,2)</f>
        <v>5511.77</v>
      </c>
      <c r="E14" s="14">
        <f t="shared" si="5"/>
        <v>6289.06</v>
      </c>
      <c r="F14" s="14">
        <f t="shared" si="5"/>
        <v>5688.42</v>
      </c>
      <c r="G14" s="14">
        <f t="shared" si="5"/>
        <v>6465.72</v>
      </c>
      <c r="H14" s="14">
        <f t="shared" si="5"/>
        <v>6077.07</v>
      </c>
      <c r="I14" s="14">
        <f t="shared" si="5"/>
        <v>6854.37</v>
      </c>
      <c r="J14" s="14">
        <f t="shared" si="5"/>
        <v>6289.06</v>
      </c>
      <c r="K14" s="14">
        <f t="shared" si="5"/>
        <v>7066.36</v>
      </c>
      <c r="L14" s="14">
        <f t="shared" si="5"/>
        <v>6465.72</v>
      </c>
      <c r="M14" s="14">
        <f t="shared" si="5"/>
        <v>7066.36</v>
      </c>
      <c r="N14" s="14">
        <f t="shared" si="2"/>
        <v>30032.040000000005</v>
      </c>
      <c r="O14" s="14">
        <f t="shared" si="2"/>
        <v>33741.870000000003</v>
      </c>
    </row>
    <row r="15" spans="1:17" ht="48.75" customHeight="1" x14ac:dyDescent="0.25">
      <c r="A15" s="5">
        <v>7</v>
      </c>
      <c r="B15" s="13" t="s">
        <v>9</v>
      </c>
      <c r="C15" s="5" t="s">
        <v>6</v>
      </c>
      <c r="D15" s="14">
        <f>ROUND((D11+D12)*0.2,2)</f>
        <v>3674.51</v>
      </c>
      <c r="E15" s="14">
        <f t="shared" ref="E15:M15" si="6">ROUND((E11+E12)*0.2,2)</f>
        <v>4192.71</v>
      </c>
      <c r="F15" s="14">
        <f t="shared" si="6"/>
        <v>3792.28</v>
      </c>
      <c r="G15" s="14">
        <f t="shared" si="6"/>
        <v>4310.4799999999996</v>
      </c>
      <c r="H15" s="14">
        <f t="shared" si="6"/>
        <v>4051.38</v>
      </c>
      <c r="I15" s="14">
        <f t="shared" si="6"/>
        <v>4569.58</v>
      </c>
      <c r="J15" s="14">
        <f t="shared" si="6"/>
        <v>4192.71</v>
      </c>
      <c r="K15" s="14">
        <f t="shared" si="6"/>
        <v>4710.91</v>
      </c>
      <c r="L15" s="14">
        <f t="shared" si="6"/>
        <v>4310.4799999999996</v>
      </c>
      <c r="M15" s="14">
        <f t="shared" si="6"/>
        <v>4710.91</v>
      </c>
      <c r="N15" s="14">
        <f t="shared" si="2"/>
        <v>20021.36</v>
      </c>
      <c r="O15" s="14">
        <f t="shared" si="2"/>
        <v>22494.59</v>
      </c>
    </row>
    <row r="16" spans="1:17" ht="60" x14ac:dyDescent="0.25">
      <c r="A16" s="9">
        <v>8</v>
      </c>
      <c r="B16" s="13" t="s">
        <v>39</v>
      </c>
      <c r="C16" s="5" t="s">
        <v>6</v>
      </c>
      <c r="D16" s="14">
        <f>ROUND(D11*0.05,2)</f>
        <v>706.64</v>
      </c>
      <c r="E16" s="14">
        <f t="shared" ref="E16:M16" si="7">ROUND(E11*0.05,2)</f>
        <v>806.29</v>
      </c>
      <c r="F16" s="14">
        <f t="shared" si="7"/>
        <v>729.29</v>
      </c>
      <c r="G16" s="14">
        <f t="shared" si="7"/>
        <v>828.94</v>
      </c>
      <c r="H16" s="14">
        <f t="shared" si="7"/>
        <v>779.11</v>
      </c>
      <c r="I16" s="14">
        <f t="shared" si="7"/>
        <v>878.77</v>
      </c>
      <c r="J16" s="14">
        <f t="shared" si="7"/>
        <v>806.29</v>
      </c>
      <c r="K16" s="14">
        <f t="shared" si="7"/>
        <v>905.94</v>
      </c>
      <c r="L16" s="14">
        <f t="shared" si="7"/>
        <v>828.94</v>
      </c>
      <c r="M16" s="14">
        <f t="shared" si="7"/>
        <v>905.94</v>
      </c>
      <c r="N16" s="14">
        <f t="shared" si="2"/>
        <v>3850.27</v>
      </c>
      <c r="O16" s="14">
        <f t="shared" si="2"/>
        <v>4325.88</v>
      </c>
    </row>
    <row r="17" spans="1:15" ht="45" x14ac:dyDescent="0.25">
      <c r="A17" s="9"/>
      <c r="B17" s="13" t="s">
        <v>38</v>
      </c>
      <c r="C17" s="5" t="s">
        <v>6</v>
      </c>
      <c r="D17" s="14">
        <f>ROUND(D11*0.05,2)</f>
        <v>706.64</v>
      </c>
      <c r="E17" s="14">
        <f t="shared" ref="E17:M17" si="8">ROUND(E11*0.05,2)</f>
        <v>806.29</v>
      </c>
      <c r="F17" s="14">
        <f t="shared" si="8"/>
        <v>729.29</v>
      </c>
      <c r="G17" s="14">
        <f t="shared" si="8"/>
        <v>828.94</v>
      </c>
      <c r="H17" s="14">
        <f t="shared" si="8"/>
        <v>779.11</v>
      </c>
      <c r="I17" s="14">
        <f t="shared" si="8"/>
        <v>878.77</v>
      </c>
      <c r="J17" s="14">
        <f t="shared" si="8"/>
        <v>806.29</v>
      </c>
      <c r="K17" s="14">
        <f t="shared" si="8"/>
        <v>905.94</v>
      </c>
      <c r="L17" s="14">
        <f t="shared" si="8"/>
        <v>828.94</v>
      </c>
      <c r="M17" s="14">
        <f t="shared" si="8"/>
        <v>905.94</v>
      </c>
      <c r="N17" s="14">
        <f t="shared" si="2"/>
        <v>3850.27</v>
      </c>
      <c r="O17" s="14">
        <f t="shared" si="2"/>
        <v>4325.88</v>
      </c>
    </row>
    <row r="18" spans="1:15" x14ac:dyDescent="0.25">
      <c r="A18" s="5">
        <v>9</v>
      </c>
      <c r="B18" s="8" t="s">
        <v>10</v>
      </c>
      <c r="C18" s="5" t="s">
        <v>6</v>
      </c>
      <c r="D18" s="14">
        <f>ROUND((D11+D12+D14+D15+D16+D13+D17)*0.05,2)</f>
        <v>1632.33</v>
      </c>
      <c r="E18" s="14">
        <f t="shared" ref="E18:M18" si="9">ROUND((E11+E12+E14+E15+E16+E13+E17)*0.05,2)</f>
        <v>1862.53</v>
      </c>
      <c r="F18" s="14">
        <f t="shared" si="9"/>
        <v>1684.65</v>
      </c>
      <c r="G18" s="14">
        <f t="shared" si="9"/>
        <v>1914.85</v>
      </c>
      <c r="H18" s="14">
        <f t="shared" si="9"/>
        <v>1799.75</v>
      </c>
      <c r="I18" s="14">
        <f t="shared" si="9"/>
        <v>2029.95</v>
      </c>
      <c r="J18" s="14">
        <f t="shared" si="9"/>
        <v>1862.53</v>
      </c>
      <c r="K18" s="14">
        <f t="shared" si="9"/>
        <v>2092.73</v>
      </c>
      <c r="L18" s="14">
        <f t="shared" si="9"/>
        <v>1914.85</v>
      </c>
      <c r="M18" s="14">
        <f t="shared" si="9"/>
        <v>2092.73</v>
      </c>
      <c r="N18" s="14">
        <f t="shared" si="2"/>
        <v>8894.1099999999988</v>
      </c>
      <c r="O18" s="14">
        <f t="shared" si="2"/>
        <v>9992.7899999999991</v>
      </c>
    </row>
    <row r="19" spans="1:15" x14ac:dyDescent="0.25">
      <c r="A19" s="9">
        <v>10</v>
      </c>
      <c r="B19" s="8" t="s">
        <v>11</v>
      </c>
      <c r="C19" s="5" t="s">
        <v>6</v>
      </c>
      <c r="D19" s="5">
        <f>ROUND((D11+D12+D14+D15+D16+D13+D17)*0.01,2)</f>
        <v>326.47000000000003</v>
      </c>
      <c r="E19" s="21">
        <f t="shared" ref="E19:M19" si="10">ROUND((E11+E12+E14+E15+E16+E13+E17)*0.01,2)</f>
        <v>372.51</v>
      </c>
      <c r="F19" s="21">
        <f t="shared" si="10"/>
        <v>336.93</v>
      </c>
      <c r="G19" s="21">
        <f t="shared" si="10"/>
        <v>382.97</v>
      </c>
      <c r="H19" s="21">
        <f t="shared" si="10"/>
        <v>359.95</v>
      </c>
      <c r="I19" s="21">
        <f t="shared" si="10"/>
        <v>405.99</v>
      </c>
      <c r="J19" s="21">
        <f t="shared" si="10"/>
        <v>372.51</v>
      </c>
      <c r="K19" s="21">
        <f t="shared" si="10"/>
        <v>418.55</v>
      </c>
      <c r="L19" s="21">
        <f t="shared" si="10"/>
        <v>382.97</v>
      </c>
      <c r="M19" s="21">
        <f t="shared" si="10"/>
        <v>418.55</v>
      </c>
      <c r="N19" s="14">
        <f t="shared" si="2"/>
        <v>1778.8300000000002</v>
      </c>
      <c r="O19" s="14">
        <f t="shared" si="2"/>
        <v>1998.57</v>
      </c>
    </row>
    <row r="20" spans="1:15" ht="31.5" customHeight="1" x14ac:dyDescent="0.25">
      <c r="A20" s="5">
        <v>11</v>
      </c>
      <c r="B20" s="13" t="s">
        <v>15</v>
      </c>
      <c r="C20" s="5" t="s">
        <v>6</v>
      </c>
      <c r="D20" s="1">
        <f>ROUND((D11+D12+D14+D15+D16+D18+D19+D13+D17)*0.302,2)</f>
        <v>10450.84</v>
      </c>
      <c r="E20" s="1">
        <f t="shared" ref="E20:O20" si="11">ROUND((E11+E12+E14+E15+E16+E18+E19+E13+E17)*0.302,2)</f>
        <v>11924.66</v>
      </c>
      <c r="F20" s="1">
        <f t="shared" si="11"/>
        <v>10785.79</v>
      </c>
      <c r="G20" s="1">
        <f t="shared" si="11"/>
        <v>12259.63</v>
      </c>
      <c r="H20" s="1">
        <f t="shared" si="11"/>
        <v>11522.71</v>
      </c>
      <c r="I20" s="1">
        <f t="shared" si="11"/>
        <v>12996.54</v>
      </c>
      <c r="J20" s="1">
        <f t="shared" si="11"/>
        <v>11924.66</v>
      </c>
      <c r="K20" s="1">
        <f t="shared" si="11"/>
        <v>13398.5</v>
      </c>
      <c r="L20" s="1">
        <f t="shared" si="11"/>
        <v>12259.63</v>
      </c>
      <c r="M20" s="1">
        <f t="shared" si="11"/>
        <v>13398.5</v>
      </c>
      <c r="N20" s="1">
        <f t="shared" si="11"/>
        <v>56943.63</v>
      </c>
      <c r="O20" s="1">
        <f t="shared" si="11"/>
        <v>63977.82</v>
      </c>
    </row>
    <row r="21" spans="1:15" ht="30" x14ac:dyDescent="0.25">
      <c r="A21" s="5"/>
      <c r="B21" s="13" t="s">
        <v>12</v>
      </c>
      <c r="C21" s="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</row>
    <row r="22" spans="1:15" x14ac:dyDescent="0.25">
      <c r="A22" s="5"/>
      <c r="B22" s="16" t="s">
        <v>13</v>
      </c>
      <c r="C22" s="5" t="s">
        <v>6</v>
      </c>
      <c r="D22" s="14">
        <f>D11+D12+D14+D15+D16+D18+D19+D20+D13+D17</f>
        <v>45056.26</v>
      </c>
      <c r="E22" s="14">
        <f t="shared" ref="E22:L22" si="12">E11+E12+E14+E15+E16+E18+E19+E20+E13+E17</f>
        <v>51410.3</v>
      </c>
      <c r="F22" s="14">
        <f t="shared" si="12"/>
        <v>46500.340000000004</v>
      </c>
      <c r="G22" s="14">
        <f t="shared" si="12"/>
        <v>52854.42</v>
      </c>
      <c r="H22" s="14">
        <f t="shared" si="12"/>
        <v>49677.369999999995</v>
      </c>
      <c r="I22" s="14">
        <f t="shared" si="12"/>
        <v>56031.44999999999</v>
      </c>
      <c r="J22" s="14">
        <f t="shared" si="12"/>
        <v>51410.3</v>
      </c>
      <c r="K22" s="14">
        <f t="shared" si="12"/>
        <v>57764.380000000005</v>
      </c>
      <c r="L22" s="14">
        <f t="shared" si="12"/>
        <v>52854.42</v>
      </c>
      <c r="M22" s="14">
        <f t="shared" ref="M22" si="13">M11+M12+M14+M15+M16+M18+M19+M20+M13+M17</f>
        <v>57764.380000000005</v>
      </c>
      <c r="N22" s="14">
        <f t="shared" si="2"/>
        <v>245498.69</v>
      </c>
      <c r="O22" s="14">
        <f t="shared" si="2"/>
        <v>275824.93</v>
      </c>
    </row>
    <row r="23" spans="1:15" x14ac:dyDescent="0.25">
      <c r="A23" s="8"/>
      <c r="B23" s="16" t="s">
        <v>14</v>
      </c>
      <c r="C23" s="5" t="s">
        <v>6</v>
      </c>
      <c r="D23" s="14">
        <f t="shared" ref="D23" si="14">ROUND(D22*12,2)</f>
        <v>540675.12</v>
      </c>
      <c r="E23" s="14">
        <f t="shared" ref="E23:L23" si="15">ROUND(E22*12,2)</f>
        <v>616923.6</v>
      </c>
      <c r="F23" s="14">
        <f t="shared" si="15"/>
        <v>558004.07999999996</v>
      </c>
      <c r="G23" s="14">
        <f t="shared" si="15"/>
        <v>634253.04</v>
      </c>
      <c r="H23" s="14">
        <f t="shared" si="15"/>
        <v>596128.43999999994</v>
      </c>
      <c r="I23" s="14">
        <f t="shared" si="15"/>
        <v>672377.4</v>
      </c>
      <c r="J23" s="14">
        <f t="shared" si="15"/>
        <v>616923.6</v>
      </c>
      <c r="K23" s="14">
        <f t="shared" si="15"/>
        <v>693172.56</v>
      </c>
      <c r="L23" s="14">
        <f t="shared" si="15"/>
        <v>634253.04</v>
      </c>
      <c r="M23" s="14">
        <f t="shared" ref="M23" si="16">ROUND(M22*12,2)</f>
        <v>693172.56</v>
      </c>
      <c r="N23" s="14">
        <f t="shared" si="2"/>
        <v>2945984.28</v>
      </c>
      <c r="O23" s="14">
        <f t="shared" si="2"/>
        <v>3309899.16</v>
      </c>
    </row>
    <row r="24" spans="1:15" ht="31.5" customHeight="1" x14ac:dyDescent="0.25">
      <c r="A24" s="8"/>
      <c r="B24" s="32" t="s">
        <v>40</v>
      </c>
      <c r="C24" s="33"/>
      <c r="D24" s="14"/>
      <c r="E24" s="14"/>
      <c r="F24" s="6"/>
      <c r="G24" s="6"/>
      <c r="H24" s="14"/>
      <c r="I24" s="14"/>
      <c r="J24" s="14"/>
      <c r="K24" s="14"/>
      <c r="L24" s="14"/>
      <c r="M24" s="14"/>
      <c r="N24" s="14"/>
      <c r="O24" s="14"/>
    </row>
    <row r="25" spans="1:15" ht="30" x14ac:dyDescent="0.25">
      <c r="A25" s="9">
        <v>1</v>
      </c>
      <c r="B25" s="26" t="s">
        <v>41</v>
      </c>
      <c r="C25" s="11" t="s">
        <v>24</v>
      </c>
      <c r="D25" s="6">
        <v>10</v>
      </c>
      <c r="E25" s="6">
        <v>10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6">
        <v>10</v>
      </c>
      <c r="M25" s="6">
        <v>10</v>
      </c>
      <c r="N25" s="6">
        <f>D25+F25+H25+J25+L25</f>
        <v>50</v>
      </c>
      <c r="O25" s="6">
        <f>E25+G25+I25+K25+M25</f>
        <v>50</v>
      </c>
    </row>
    <row r="26" spans="1:15" ht="45" x14ac:dyDescent="0.25">
      <c r="A26" s="21">
        <v>2</v>
      </c>
      <c r="B26" s="13" t="s">
        <v>5</v>
      </c>
      <c r="C26" s="21" t="s">
        <v>4</v>
      </c>
      <c r="D26" s="14">
        <f>ROUND(D25/18,2)</f>
        <v>0.56000000000000005</v>
      </c>
      <c r="E26" s="14">
        <f t="shared" ref="E26:M26" si="17">ROUND(E25/18,2)</f>
        <v>0.56000000000000005</v>
      </c>
      <c r="F26" s="14">
        <f t="shared" si="17"/>
        <v>0.56000000000000005</v>
      </c>
      <c r="G26" s="14">
        <f t="shared" si="17"/>
        <v>0.56000000000000005</v>
      </c>
      <c r="H26" s="14">
        <f t="shared" si="17"/>
        <v>0.56000000000000005</v>
      </c>
      <c r="I26" s="14">
        <f t="shared" si="17"/>
        <v>0.56000000000000005</v>
      </c>
      <c r="J26" s="14">
        <f t="shared" si="17"/>
        <v>0.56000000000000005</v>
      </c>
      <c r="K26" s="14">
        <f t="shared" si="17"/>
        <v>0.56000000000000005</v>
      </c>
      <c r="L26" s="14">
        <f t="shared" si="17"/>
        <v>0.56000000000000005</v>
      </c>
      <c r="M26" s="14">
        <f t="shared" si="17"/>
        <v>0.56000000000000005</v>
      </c>
      <c r="N26" s="14">
        <f t="shared" ref="N26:N39" si="18">D26+F26+H26+J26+L26</f>
        <v>2.8000000000000003</v>
      </c>
      <c r="O26" s="14">
        <f t="shared" ref="O26:O39" si="19">E26+G26+I26+K26+M26</f>
        <v>2.8000000000000003</v>
      </c>
    </row>
    <row r="27" spans="1:15" ht="60" x14ac:dyDescent="0.25">
      <c r="A27" s="9">
        <v>3</v>
      </c>
      <c r="B27" s="13" t="s">
        <v>44</v>
      </c>
      <c r="C27" s="21" t="s">
        <v>6</v>
      </c>
      <c r="D27" s="14">
        <f>ROUND(8992*1.0075*D26,2)</f>
        <v>5073.29</v>
      </c>
      <c r="E27" s="14">
        <f t="shared" ref="E27:M27" si="20">ROUND(8992*1.0075*E26,2)</f>
        <v>5073.29</v>
      </c>
      <c r="F27" s="14">
        <f t="shared" si="20"/>
        <v>5073.29</v>
      </c>
      <c r="G27" s="14">
        <f t="shared" si="20"/>
        <v>5073.29</v>
      </c>
      <c r="H27" s="14">
        <f t="shared" si="20"/>
        <v>5073.29</v>
      </c>
      <c r="I27" s="14">
        <f t="shared" si="20"/>
        <v>5073.29</v>
      </c>
      <c r="J27" s="14">
        <f t="shared" si="20"/>
        <v>5073.29</v>
      </c>
      <c r="K27" s="14">
        <f t="shared" si="20"/>
        <v>5073.29</v>
      </c>
      <c r="L27" s="14">
        <f t="shared" si="20"/>
        <v>5073.29</v>
      </c>
      <c r="M27" s="14">
        <f t="shared" si="20"/>
        <v>5073.29</v>
      </c>
      <c r="N27" s="14">
        <f t="shared" si="18"/>
        <v>25366.45</v>
      </c>
      <c r="O27" s="14">
        <f t="shared" si="19"/>
        <v>25366.45</v>
      </c>
    </row>
    <row r="28" spans="1:15" ht="60" x14ac:dyDescent="0.25">
      <c r="A28" s="21">
        <v>4</v>
      </c>
      <c r="B28" s="13" t="s">
        <v>32</v>
      </c>
      <c r="C28" s="21" t="s">
        <v>6</v>
      </c>
      <c r="D28" s="14">
        <f t="shared" ref="D28:M28" si="21">ROUND(D27*0.3,2)</f>
        <v>1521.99</v>
      </c>
      <c r="E28" s="14">
        <f t="shared" si="21"/>
        <v>1521.99</v>
      </c>
      <c r="F28" s="14">
        <f t="shared" si="21"/>
        <v>1521.99</v>
      </c>
      <c r="G28" s="14">
        <f t="shared" si="21"/>
        <v>1521.99</v>
      </c>
      <c r="H28" s="14">
        <f t="shared" si="21"/>
        <v>1521.99</v>
      </c>
      <c r="I28" s="14">
        <f t="shared" si="21"/>
        <v>1521.99</v>
      </c>
      <c r="J28" s="14">
        <f t="shared" si="21"/>
        <v>1521.99</v>
      </c>
      <c r="K28" s="14">
        <f t="shared" si="21"/>
        <v>1521.99</v>
      </c>
      <c r="L28" s="14">
        <f t="shared" si="21"/>
        <v>1521.99</v>
      </c>
      <c r="M28" s="14">
        <f t="shared" si="21"/>
        <v>1521.99</v>
      </c>
      <c r="N28" s="14">
        <f t="shared" si="18"/>
        <v>7609.95</v>
      </c>
      <c r="O28" s="14">
        <f t="shared" si="19"/>
        <v>7609.95</v>
      </c>
    </row>
    <row r="29" spans="1:15" ht="75" x14ac:dyDescent="0.25">
      <c r="A29" s="9">
        <v>5</v>
      </c>
      <c r="B29" s="13" t="s">
        <v>33</v>
      </c>
      <c r="C29" s="21" t="s">
        <v>6</v>
      </c>
      <c r="D29" s="14">
        <f>ROUND((D27+D28)*0.3,2)</f>
        <v>1978.58</v>
      </c>
      <c r="E29" s="14">
        <f t="shared" ref="E29:M29" si="22">ROUND((E27+E28)*0.3,2)</f>
        <v>1978.58</v>
      </c>
      <c r="F29" s="14">
        <f t="shared" si="22"/>
        <v>1978.58</v>
      </c>
      <c r="G29" s="14">
        <f t="shared" si="22"/>
        <v>1978.58</v>
      </c>
      <c r="H29" s="14">
        <f t="shared" si="22"/>
        <v>1978.58</v>
      </c>
      <c r="I29" s="14">
        <f t="shared" si="22"/>
        <v>1978.58</v>
      </c>
      <c r="J29" s="14">
        <f t="shared" si="22"/>
        <v>1978.58</v>
      </c>
      <c r="K29" s="14">
        <f t="shared" si="22"/>
        <v>1978.58</v>
      </c>
      <c r="L29" s="14">
        <f t="shared" si="22"/>
        <v>1978.58</v>
      </c>
      <c r="M29" s="14">
        <f t="shared" si="22"/>
        <v>1978.58</v>
      </c>
      <c r="N29" s="14">
        <f t="shared" si="18"/>
        <v>9892.9</v>
      </c>
      <c r="O29" s="14">
        <f t="shared" si="19"/>
        <v>9892.9</v>
      </c>
    </row>
    <row r="30" spans="1:15" ht="60" x14ac:dyDescent="0.25">
      <c r="A30" s="9"/>
      <c r="B30" s="13" t="s">
        <v>42</v>
      </c>
      <c r="C30" s="21" t="s">
        <v>6</v>
      </c>
      <c r="D30" s="14">
        <f>ROUND((D27+D28)*0.2,2)</f>
        <v>1319.06</v>
      </c>
      <c r="E30" s="14">
        <f t="shared" ref="E30:M30" si="23">ROUND((E27+E28)*0.2,2)</f>
        <v>1319.06</v>
      </c>
      <c r="F30" s="14">
        <f t="shared" si="23"/>
        <v>1319.06</v>
      </c>
      <c r="G30" s="14">
        <f t="shared" si="23"/>
        <v>1319.06</v>
      </c>
      <c r="H30" s="14">
        <f t="shared" si="23"/>
        <v>1319.06</v>
      </c>
      <c r="I30" s="14">
        <f t="shared" si="23"/>
        <v>1319.06</v>
      </c>
      <c r="J30" s="14">
        <f t="shared" si="23"/>
        <v>1319.06</v>
      </c>
      <c r="K30" s="14">
        <f t="shared" si="23"/>
        <v>1319.06</v>
      </c>
      <c r="L30" s="14">
        <f t="shared" si="23"/>
        <v>1319.06</v>
      </c>
      <c r="M30" s="14">
        <f t="shared" si="23"/>
        <v>1319.06</v>
      </c>
      <c r="N30" s="14">
        <f t="shared" si="18"/>
        <v>6595.2999999999993</v>
      </c>
      <c r="O30" s="14">
        <f t="shared" si="19"/>
        <v>6595.2999999999993</v>
      </c>
    </row>
    <row r="31" spans="1:15" ht="45" x14ac:dyDescent="0.25">
      <c r="A31" s="21">
        <v>6</v>
      </c>
      <c r="B31" s="13" t="s">
        <v>9</v>
      </c>
      <c r="C31" s="21" t="s">
        <v>6</v>
      </c>
      <c r="D31" s="14">
        <f>ROUND((D27+D28)*0.2,2)</f>
        <v>1319.06</v>
      </c>
      <c r="E31" s="14">
        <f t="shared" ref="E31:M31" si="24">ROUND((E27+E28)*0.2,2)</f>
        <v>1319.06</v>
      </c>
      <c r="F31" s="14">
        <f t="shared" si="24"/>
        <v>1319.06</v>
      </c>
      <c r="G31" s="14">
        <f t="shared" si="24"/>
        <v>1319.06</v>
      </c>
      <c r="H31" s="14">
        <f t="shared" si="24"/>
        <v>1319.06</v>
      </c>
      <c r="I31" s="14">
        <f t="shared" si="24"/>
        <v>1319.06</v>
      </c>
      <c r="J31" s="14">
        <f t="shared" si="24"/>
        <v>1319.06</v>
      </c>
      <c r="K31" s="14">
        <f t="shared" si="24"/>
        <v>1319.06</v>
      </c>
      <c r="L31" s="14">
        <f t="shared" si="24"/>
        <v>1319.06</v>
      </c>
      <c r="M31" s="14">
        <f t="shared" si="24"/>
        <v>1319.06</v>
      </c>
      <c r="N31" s="14">
        <f t="shared" si="18"/>
        <v>6595.2999999999993</v>
      </c>
      <c r="O31" s="14">
        <f t="shared" si="19"/>
        <v>6595.2999999999993</v>
      </c>
    </row>
    <row r="32" spans="1:15" ht="60" x14ac:dyDescent="0.25">
      <c r="A32" s="9">
        <v>7</v>
      </c>
      <c r="B32" s="13" t="s">
        <v>39</v>
      </c>
      <c r="C32" s="21" t="s">
        <v>6</v>
      </c>
      <c r="D32" s="14">
        <f>ROUND(D27*0.05,2)</f>
        <v>253.66</v>
      </c>
      <c r="E32" s="14">
        <f t="shared" ref="E32:M32" si="25">ROUND(E27*0.05,2)</f>
        <v>253.66</v>
      </c>
      <c r="F32" s="14">
        <f t="shared" si="25"/>
        <v>253.66</v>
      </c>
      <c r="G32" s="14">
        <f t="shared" si="25"/>
        <v>253.66</v>
      </c>
      <c r="H32" s="14">
        <f t="shared" si="25"/>
        <v>253.66</v>
      </c>
      <c r="I32" s="14">
        <f t="shared" si="25"/>
        <v>253.66</v>
      </c>
      <c r="J32" s="14">
        <f t="shared" si="25"/>
        <v>253.66</v>
      </c>
      <c r="K32" s="14">
        <f t="shared" si="25"/>
        <v>253.66</v>
      </c>
      <c r="L32" s="14">
        <f t="shared" si="25"/>
        <v>253.66</v>
      </c>
      <c r="M32" s="14">
        <f t="shared" si="25"/>
        <v>253.66</v>
      </c>
      <c r="N32" s="14">
        <f t="shared" si="18"/>
        <v>1268.3</v>
      </c>
      <c r="O32" s="14">
        <f t="shared" si="19"/>
        <v>1268.3</v>
      </c>
    </row>
    <row r="33" spans="1:15" ht="45" x14ac:dyDescent="0.25">
      <c r="A33" s="9">
        <v>8</v>
      </c>
      <c r="B33" s="13" t="s">
        <v>38</v>
      </c>
      <c r="C33" s="21" t="s">
        <v>6</v>
      </c>
      <c r="D33" s="14">
        <f>ROUND(D27*0.05,2)</f>
        <v>253.66</v>
      </c>
      <c r="E33" s="14">
        <f t="shared" ref="E33:M33" si="26">ROUND(E27*0.05,2)</f>
        <v>253.66</v>
      </c>
      <c r="F33" s="14">
        <f t="shared" si="26"/>
        <v>253.66</v>
      </c>
      <c r="G33" s="14">
        <f t="shared" si="26"/>
        <v>253.66</v>
      </c>
      <c r="H33" s="14">
        <f t="shared" si="26"/>
        <v>253.66</v>
      </c>
      <c r="I33" s="14">
        <f t="shared" si="26"/>
        <v>253.66</v>
      </c>
      <c r="J33" s="14">
        <f t="shared" si="26"/>
        <v>253.66</v>
      </c>
      <c r="K33" s="14">
        <f t="shared" si="26"/>
        <v>253.66</v>
      </c>
      <c r="L33" s="14">
        <f t="shared" si="26"/>
        <v>253.66</v>
      </c>
      <c r="M33" s="14">
        <f t="shared" si="26"/>
        <v>253.66</v>
      </c>
      <c r="N33" s="14">
        <f t="shared" si="18"/>
        <v>1268.3</v>
      </c>
      <c r="O33" s="14">
        <f t="shared" si="19"/>
        <v>1268.3</v>
      </c>
    </row>
    <row r="34" spans="1:15" x14ac:dyDescent="0.25">
      <c r="A34" s="21">
        <v>9</v>
      </c>
      <c r="B34" s="8" t="s">
        <v>10</v>
      </c>
      <c r="C34" s="21" t="s">
        <v>6</v>
      </c>
      <c r="D34" s="14">
        <f>ROUND((D27+D28+D30+D31+D32+D29+D33)*0.05,2)</f>
        <v>585.97</v>
      </c>
      <c r="E34" s="14">
        <f t="shared" ref="E34:M34" si="27">ROUND((E27+E28+E30+E31+E32+E29+E33)*0.05,2)</f>
        <v>585.97</v>
      </c>
      <c r="F34" s="14">
        <f t="shared" si="27"/>
        <v>585.97</v>
      </c>
      <c r="G34" s="14">
        <f t="shared" si="27"/>
        <v>585.97</v>
      </c>
      <c r="H34" s="14">
        <f t="shared" si="27"/>
        <v>585.97</v>
      </c>
      <c r="I34" s="14">
        <f t="shared" si="27"/>
        <v>585.97</v>
      </c>
      <c r="J34" s="14">
        <f t="shared" si="27"/>
        <v>585.97</v>
      </c>
      <c r="K34" s="14">
        <f t="shared" si="27"/>
        <v>585.97</v>
      </c>
      <c r="L34" s="14">
        <f t="shared" si="27"/>
        <v>585.97</v>
      </c>
      <c r="M34" s="14">
        <f t="shared" si="27"/>
        <v>585.97</v>
      </c>
      <c r="N34" s="14">
        <f t="shared" si="18"/>
        <v>2929.8500000000004</v>
      </c>
      <c r="O34" s="14">
        <f t="shared" si="19"/>
        <v>2929.8500000000004</v>
      </c>
    </row>
    <row r="35" spans="1:15" x14ac:dyDescent="0.25">
      <c r="A35" s="9">
        <v>10</v>
      </c>
      <c r="B35" s="8" t="s">
        <v>11</v>
      </c>
      <c r="C35" s="21" t="s">
        <v>6</v>
      </c>
      <c r="D35" s="21">
        <f>ROUND((D27+D28+D30+D31+D32+D29+D33)*0.01,2)</f>
        <v>117.19</v>
      </c>
      <c r="E35" s="21">
        <f t="shared" ref="E35:M35" si="28">ROUND((E27+E28+E30+E31+E32+E29+E33)*0.01,2)</f>
        <v>117.19</v>
      </c>
      <c r="F35" s="21">
        <f t="shared" si="28"/>
        <v>117.19</v>
      </c>
      <c r="G35" s="21">
        <f t="shared" si="28"/>
        <v>117.19</v>
      </c>
      <c r="H35" s="21">
        <f t="shared" si="28"/>
        <v>117.19</v>
      </c>
      <c r="I35" s="21">
        <f t="shared" si="28"/>
        <v>117.19</v>
      </c>
      <c r="J35" s="21">
        <f t="shared" si="28"/>
        <v>117.19</v>
      </c>
      <c r="K35" s="21">
        <f t="shared" si="28"/>
        <v>117.19</v>
      </c>
      <c r="L35" s="21">
        <f t="shared" si="28"/>
        <v>117.19</v>
      </c>
      <c r="M35" s="21">
        <f t="shared" si="28"/>
        <v>117.19</v>
      </c>
      <c r="N35" s="14">
        <f t="shared" si="18"/>
        <v>585.95000000000005</v>
      </c>
      <c r="O35" s="14">
        <f t="shared" si="19"/>
        <v>585.95000000000005</v>
      </c>
    </row>
    <row r="36" spans="1:15" ht="45" x14ac:dyDescent="0.25">
      <c r="A36" s="21">
        <v>11</v>
      </c>
      <c r="B36" s="13" t="s">
        <v>15</v>
      </c>
      <c r="C36" s="21" t="s">
        <v>6</v>
      </c>
      <c r="D36" s="1">
        <f>ROUND((D27+D28+D30+D31+D32+D34+D35+D29+D33)*0.302,2)</f>
        <v>3751.58</v>
      </c>
      <c r="E36" s="1">
        <f t="shared" ref="E36:M36" si="29">ROUND((E27+E28+E30+E31+E32+E34+E35+E29+E33)*0.302,2)</f>
        <v>3751.58</v>
      </c>
      <c r="F36" s="1">
        <f t="shared" si="29"/>
        <v>3751.58</v>
      </c>
      <c r="G36" s="1">
        <f t="shared" si="29"/>
        <v>3751.58</v>
      </c>
      <c r="H36" s="1">
        <f t="shared" si="29"/>
        <v>3751.58</v>
      </c>
      <c r="I36" s="1">
        <f t="shared" si="29"/>
        <v>3751.58</v>
      </c>
      <c r="J36" s="1">
        <f t="shared" si="29"/>
        <v>3751.58</v>
      </c>
      <c r="K36" s="1">
        <f t="shared" si="29"/>
        <v>3751.58</v>
      </c>
      <c r="L36" s="1">
        <f t="shared" si="29"/>
        <v>3751.58</v>
      </c>
      <c r="M36" s="1">
        <f t="shared" si="29"/>
        <v>3751.58</v>
      </c>
      <c r="N36" s="14">
        <f t="shared" si="18"/>
        <v>18757.900000000001</v>
      </c>
      <c r="O36" s="14">
        <f t="shared" si="19"/>
        <v>18757.900000000001</v>
      </c>
    </row>
    <row r="37" spans="1:15" ht="60" x14ac:dyDescent="0.25">
      <c r="A37" s="9">
        <v>12</v>
      </c>
      <c r="B37" s="13" t="s">
        <v>43</v>
      </c>
      <c r="C37" s="21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</row>
    <row r="38" spans="1:15" x14ac:dyDescent="0.25">
      <c r="A38" s="8"/>
      <c r="B38" s="16" t="s">
        <v>13</v>
      </c>
      <c r="C38" s="21" t="s">
        <v>6</v>
      </c>
      <c r="D38" s="14">
        <f>D27+D28+D30+D31+D32+D34+D35+D36+D29+D33</f>
        <v>16174.039999999999</v>
      </c>
      <c r="E38" s="14">
        <f t="shared" ref="E38:M38" si="30">E27+E28+E30+E31+E32+E34+E35+E36+E29+E33</f>
        <v>16174.039999999999</v>
      </c>
      <c r="F38" s="14">
        <f t="shared" si="30"/>
        <v>16174.039999999999</v>
      </c>
      <c r="G38" s="14">
        <f t="shared" si="30"/>
        <v>16174.039999999999</v>
      </c>
      <c r="H38" s="14">
        <f t="shared" si="30"/>
        <v>16174.039999999999</v>
      </c>
      <c r="I38" s="14">
        <f t="shared" si="30"/>
        <v>16174.039999999999</v>
      </c>
      <c r="J38" s="14">
        <f t="shared" si="30"/>
        <v>16174.039999999999</v>
      </c>
      <c r="K38" s="14">
        <f t="shared" si="30"/>
        <v>16174.039999999999</v>
      </c>
      <c r="L38" s="14">
        <f t="shared" si="30"/>
        <v>16174.039999999999</v>
      </c>
      <c r="M38" s="14">
        <f t="shared" si="30"/>
        <v>16174.039999999999</v>
      </c>
      <c r="N38" s="14">
        <f t="shared" si="18"/>
        <v>80870.2</v>
      </c>
      <c r="O38" s="14">
        <f t="shared" si="19"/>
        <v>80870.2</v>
      </c>
    </row>
    <row r="39" spans="1:15" x14ac:dyDescent="0.25">
      <c r="A39" s="8"/>
      <c r="B39" s="16" t="s">
        <v>14</v>
      </c>
      <c r="C39" s="21" t="s">
        <v>6</v>
      </c>
      <c r="D39" s="14">
        <f t="shared" ref="D39:M39" si="31">ROUND(D38*12,2)</f>
        <v>194088.48</v>
      </c>
      <c r="E39" s="14">
        <f t="shared" si="31"/>
        <v>194088.48</v>
      </c>
      <c r="F39" s="14">
        <f t="shared" si="31"/>
        <v>194088.48</v>
      </c>
      <c r="G39" s="14">
        <f t="shared" si="31"/>
        <v>194088.48</v>
      </c>
      <c r="H39" s="14">
        <f t="shared" si="31"/>
        <v>194088.48</v>
      </c>
      <c r="I39" s="14">
        <f t="shared" si="31"/>
        <v>194088.48</v>
      </c>
      <c r="J39" s="14">
        <f t="shared" si="31"/>
        <v>194088.48</v>
      </c>
      <c r="K39" s="14">
        <f t="shared" si="31"/>
        <v>194088.48</v>
      </c>
      <c r="L39" s="14">
        <f t="shared" si="31"/>
        <v>194088.48</v>
      </c>
      <c r="M39" s="14">
        <f t="shared" si="31"/>
        <v>194088.48</v>
      </c>
      <c r="N39" s="14">
        <f t="shared" si="18"/>
        <v>970442.4</v>
      </c>
      <c r="O39" s="14">
        <f t="shared" si="19"/>
        <v>970442.4</v>
      </c>
    </row>
    <row r="40" spans="1:15" ht="68.25" customHeight="1" x14ac:dyDescent="0.25">
      <c r="A40" s="8"/>
      <c r="B40" s="27" t="s">
        <v>16</v>
      </c>
      <c r="C40" s="2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25">
      <c r="A41" s="8"/>
      <c r="B41" s="8"/>
      <c r="C41" s="5" t="s">
        <v>6</v>
      </c>
      <c r="D41" s="14">
        <f>D23+D39</f>
        <v>734763.6</v>
      </c>
      <c r="E41" s="14">
        <f t="shared" ref="E41:M41" si="32">E23+E39</f>
        <v>811012.08</v>
      </c>
      <c r="F41" s="14">
        <f t="shared" si="32"/>
        <v>752092.55999999994</v>
      </c>
      <c r="G41" s="14">
        <f t="shared" si="32"/>
        <v>828341.52</v>
      </c>
      <c r="H41" s="14">
        <f t="shared" si="32"/>
        <v>790216.91999999993</v>
      </c>
      <c r="I41" s="14">
        <f t="shared" si="32"/>
        <v>866465.88</v>
      </c>
      <c r="J41" s="14">
        <f t="shared" si="32"/>
        <v>811012.08</v>
      </c>
      <c r="K41" s="14">
        <f t="shared" si="32"/>
        <v>887261.04</v>
      </c>
      <c r="L41" s="14">
        <f t="shared" si="32"/>
        <v>828341.52</v>
      </c>
      <c r="M41" s="14">
        <f t="shared" si="32"/>
        <v>887261.04</v>
      </c>
      <c r="N41" s="14">
        <f>D41+F41+H41+J41+L41</f>
        <v>3916426.68</v>
      </c>
      <c r="O41" s="14">
        <f>E41+G41+I41+K41+M41</f>
        <v>4280341.5600000005</v>
      </c>
    </row>
    <row r="42" spans="1:15" ht="15.75" customHeight="1" x14ac:dyDescent="0.25">
      <c r="A42" s="8"/>
      <c r="B42" s="27" t="s">
        <v>27</v>
      </c>
      <c r="C42" s="28"/>
      <c r="D42" s="6">
        <v>1</v>
      </c>
      <c r="E42" s="6">
        <v>1</v>
      </c>
      <c r="F42" s="6">
        <v>1</v>
      </c>
      <c r="G42" s="6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</row>
    <row r="43" spans="1:15" ht="15.75" customHeight="1" x14ac:dyDescent="0.25">
      <c r="A43" s="8"/>
      <c r="B43" s="27" t="s">
        <v>28</v>
      </c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>
        <f>ROUND(N41/5,0)</f>
        <v>783285</v>
      </c>
      <c r="O43" s="6">
        <f>ROUND(O41/5,0)</f>
        <v>856068</v>
      </c>
    </row>
    <row r="44" spans="1:15" ht="51" customHeight="1" x14ac:dyDescent="0.25">
      <c r="A44" s="8"/>
      <c r="B44" s="27" t="s">
        <v>29</v>
      </c>
      <c r="C44" s="28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6">
        <f>N43</f>
        <v>783285</v>
      </c>
      <c r="O44" s="6">
        <f>N43</f>
        <v>783285</v>
      </c>
    </row>
    <row r="45" spans="1:15" ht="63" customHeight="1" x14ac:dyDescent="0.25">
      <c r="A45" s="8"/>
      <c r="B45" s="34" t="s">
        <v>30</v>
      </c>
      <c r="C45" s="35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7">
        <f>ROUND(N43/N44,3)</f>
        <v>1</v>
      </c>
      <c r="O45" s="7">
        <f>ROUND(O43/O44,3)</f>
        <v>1.093</v>
      </c>
    </row>
    <row r="46" spans="1:15" ht="117" customHeight="1" x14ac:dyDescent="0.25">
      <c r="A46" s="8"/>
      <c r="B46" s="27" t="s">
        <v>46</v>
      </c>
      <c r="C46" s="28"/>
      <c r="D46" s="12">
        <v>752</v>
      </c>
      <c r="E46" s="12">
        <v>752</v>
      </c>
      <c r="F46" s="12">
        <v>752</v>
      </c>
      <c r="G46" s="12">
        <v>752</v>
      </c>
      <c r="H46" s="12">
        <v>752</v>
      </c>
      <c r="I46" s="12">
        <v>752</v>
      </c>
      <c r="J46" s="12">
        <v>752</v>
      </c>
      <c r="K46" s="12">
        <v>752</v>
      </c>
      <c r="L46" s="12">
        <v>752</v>
      </c>
      <c r="M46" s="12">
        <v>752</v>
      </c>
      <c r="N46" s="12">
        <v>752</v>
      </c>
      <c r="O46" s="12">
        <v>752</v>
      </c>
    </row>
    <row r="47" spans="1:15" ht="50.25" customHeight="1" x14ac:dyDescent="0.25">
      <c r="A47" s="8"/>
      <c r="B47" s="27" t="s">
        <v>31</v>
      </c>
      <c r="C47" s="28"/>
      <c r="D47" s="8"/>
      <c r="E47" s="8"/>
      <c r="F47" s="8"/>
      <c r="G47" s="8"/>
      <c r="H47" s="8"/>
      <c r="I47" s="8"/>
      <c r="J47" s="8"/>
      <c r="K47" s="8"/>
      <c r="L47" s="8"/>
      <c r="M47" s="8"/>
      <c r="N47" s="6">
        <f>N44+N46</f>
        <v>784037</v>
      </c>
      <c r="O47" s="6">
        <f>O44+O46</f>
        <v>784037</v>
      </c>
    </row>
    <row r="48" spans="1:15" ht="54.75" customHeight="1" x14ac:dyDescent="0.25">
      <c r="A48" s="8"/>
      <c r="B48" s="45" t="s">
        <v>47</v>
      </c>
      <c r="C48" s="45"/>
      <c r="D48" s="8"/>
      <c r="E48" s="8"/>
      <c r="F48" s="8"/>
      <c r="G48" s="8"/>
      <c r="H48" s="8"/>
      <c r="I48" s="8"/>
      <c r="J48" s="8"/>
      <c r="K48" s="8"/>
      <c r="L48" s="8"/>
      <c r="M48" s="8"/>
      <c r="N48" s="6">
        <f>N43+N46</f>
        <v>784037</v>
      </c>
      <c r="O48" s="6">
        <f>O43+O46</f>
        <v>856820</v>
      </c>
    </row>
  </sheetData>
  <mergeCells count="23">
    <mergeCell ref="B48:C48"/>
    <mergeCell ref="J1:O1"/>
    <mergeCell ref="D8:O8"/>
    <mergeCell ref="A2:O2"/>
    <mergeCell ref="D5:O5"/>
    <mergeCell ref="D6:E6"/>
    <mergeCell ref="F6:G6"/>
    <mergeCell ref="H6:I6"/>
    <mergeCell ref="J6:K6"/>
    <mergeCell ref="L6:M6"/>
    <mergeCell ref="N6:O6"/>
    <mergeCell ref="B47:C47"/>
    <mergeCell ref="B43:C43"/>
    <mergeCell ref="B44:C44"/>
    <mergeCell ref="B45:C45"/>
    <mergeCell ref="B46:C46"/>
    <mergeCell ref="B42:C42"/>
    <mergeCell ref="B8:C8"/>
    <mergeCell ref="B40:C40"/>
    <mergeCell ref="A5:A7"/>
    <mergeCell ref="B5:B7"/>
    <mergeCell ref="C5:C7"/>
    <mergeCell ref="B24:C24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zoomScale="60" zoomScaleNormal="77" workbookViewId="0">
      <pane xSplit="3" ySplit="6" topLeftCell="D28" activePane="bottomRight" state="frozen"/>
      <selection pane="topRight" activeCell="D1" sqref="D1"/>
      <selection pane="bottomLeft" activeCell="A5" sqref="A5"/>
      <selection pane="bottomRight" activeCell="B50" sqref="B50:C50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0.42578125" style="2" customWidth="1"/>
    <col min="4" max="5" width="12.140625" style="2" customWidth="1"/>
    <col min="6" max="7" width="12.7109375" style="2" customWidth="1"/>
    <col min="8" max="8" width="13" style="2" customWidth="1"/>
    <col min="9" max="9" width="15.42578125" style="2" customWidth="1"/>
    <col min="10" max="11" width="13.42578125" style="2" customWidth="1"/>
    <col min="12" max="12" width="13.85546875" style="2" customWidth="1"/>
    <col min="13" max="13" width="14.5703125" style="2" customWidth="1"/>
    <col min="14" max="14" width="13.85546875" style="2" customWidth="1"/>
    <col min="15" max="15" width="15" style="2" customWidth="1"/>
    <col min="16" max="16384" width="9.140625" style="2"/>
  </cols>
  <sheetData>
    <row r="1" spans="1:16" ht="18.75" x14ac:dyDescent="0.3">
      <c r="A1" s="4"/>
      <c r="B1" s="4"/>
      <c r="C1" s="4"/>
      <c r="D1" s="4"/>
      <c r="E1" s="4"/>
      <c r="F1" s="4"/>
      <c r="G1" s="4"/>
      <c r="H1" s="4"/>
      <c r="I1" s="4"/>
      <c r="J1" s="36" t="s">
        <v>45</v>
      </c>
      <c r="K1" s="36"/>
      <c r="L1" s="36"/>
      <c r="M1" s="36"/>
      <c r="N1" s="36"/>
      <c r="O1" s="36"/>
    </row>
    <row r="2" spans="1:16" ht="54.75" customHeight="1" x14ac:dyDescent="0.3">
      <c r="A2" s="39" t="s">
        <v>26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5" spans="1:16" ht="26.25" customHeight="1" x14ac:dyDescent="0.25">
      <c r="A5" s="31" t="s">
        <v>1</v>
      </c>
      <c r="B5" s="31" t="s">
        <v>2</v>
      </c>
      <c r="C5" s="31" t="s">
        <v>3</v>
      </c>
      <c r="D5" s="40" t="s">
        <v>8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1"/>
    </row>
    <row r="6" spans="1:16" ht="30" customHeight="1" x14ac:dyDescent="0.25">
      <c r="A6" s="31"/>
      <c r="B6" s="31"/>
      <c r="C6" s="31"/>
      <c r="D6" s="40" t="s">
        <v>17</v>
      </c>
      <c r="E6" s="41"/>
      <c r="F6" s="42" t="s">
        <v>18</v>
      </c>
      <c r="G6" s="41"/>
      <c r="H6" s="42" t="s">
        <v>19</v>
      </c>
      <c r="I6" s="41"/>
      <c r="J6" s="42" t="s">
        <v>20</v>
      </c>
      <c r="K6" s="41"/>
      <c r="L6" s="42" t="s">
        <v>21</v>
      </c>
      <c r="M6" s="41"/>
      <c r="N6" s="42" t="s">
        <v>0</v>
      </c>
      <c r="O6" s="41"/>
    </row>
    <row r="7" spans="1:16" ht="62.25" customHeight="1" x14ac:dyDescent="0.25">
      <c r="A7" s="31"/>
      <c r="B7" s="31"/>
      <c r="C7" s="31"/>
      <c r="D7" s="20" t="s">
        <v>35</v>
      </c>
      <c r="E7" s="20" t="s">
        <v>36</v>
      </c>
      <c r="F7" s="20" t="s">
        <v>35</v>
      </c>
      <c r="G7" s="20" t="s">
        <v>36</v>
      </c>
      <c r="H7" s="20" t="s">
        <v>35</v>
      </c>
      <c r="I7" s="20" t="s">
        <v>36</v>
      </c>
      <c r="J7" s="20" t="s">
        <v>35</v>
      </c>
      <c r="K7" s="20" t="s">
        <v>36</v>
      </c>
      <c r="L7" s="20" t="s">
        <v>35</v>
      </c>
      <c r="M7" s="20" t="s">
        <v>36</v>
      </c>
      <c r="N7" s="20" t="s">
        <v>35</v>
      </c>
      <c r="O7" s="20" t="s">
        <v>36</v>
      </c>
    </row>
    <row r="8" spans="1:16" ht="30" customHeight="1" x14ac:dyDescent="0.25">
      <c r="A8" s="9"/>
      <c r="B8" s="43" t="s">
        <v>7</v>
      </c>
      <c r="C8" s="44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</row>
    <row r="9" spans="1:16" ht="30" customHeight="1" x14ac:dyDescent="0.25">
      <c r="A9" s="9">
        <v>1</v>
      </c>
      <c r="B9" s="10" t="s">
        <v>23</v>
      </c>
      <c r="C9" s="11" t="s">
        <v>24</v>
      </c>
      <c r="D9" s="12">
        <v>28</v>
      </c>
      <c r="E9" s="12">
        <v>32</v>
      </c>
      <c r="F9" s="12">
        <v>29</v>
      </c>
      <c r="G9" s="12">
        <v>33</v>
      </c>
      <c r="H9" s="12">
        <v>31</v>
      </c>
      <c r="I9" s="12">
        <v>35</v>
      </c>
      <c r="J9" s="12">
        <v>32</v>
      </c>
      <c r="K9" s="12">
        <v>36</v>
      </c>
      <c r="L9" s="12">
        <v>33</v>
      </c>
      <c r="M9" s="12">
        <v>36</v>
      </c>
      <c r="N9" s="6">
        <f>D9+F9+H9+J9+L9</f>
        <v>153</v>
      </c>
      <c r="O9" s="6">
        <f>E9+G9+I9+K9+M9</f>
        <v>172</v>
      </c>
      <c r="P9" s="17"/>
    </row>
    <row r="10" spans="1:16" ht="43.5" customHeight="1" x14ac:dyDescent="0.25">
      <c r="A10" s="5">
        <v>2</v>
      </c>
      <c r="B10" s="13" t="s">
        <v>22</v>
      </c>
      <c r="C10" s="5" t="s">
        <v>4</v>
      </c>
      <c r="D10" s="14">
        <f>ROUND(D9/18,2)</f>
        <v>1.56</v>
      </c>
      <c r="E10" s="14">
        <f t="shared" ref="E10:M10" si="0">ROUND(E9/18,2)</f>
        <v>1.78</v>
      </c>
      <c r="F10" s="14">
        <f t="shared" si="0"/>
        <v>1.61</v>
      </c>
      <c r="G10" s="14">
        <f t="shared" si="0"/>
        <v>1.83</v>
      </c>
      <c r="H10" s="14">
        <f t="shared" si="0"/>
        <v>1.72</v>
      </c>
      <c r="I10" s="14">
        <f t="shared" si="0"/>
        <v>1.94</v>
      </c>
      <c r="J10" s="14">
        <f t="shared" si="0"/>
        <v>1.78</v>
      </c>
      <c r="K10" s="14">
        <f t="shared" si="0"/>
        <v>2</v>
      </c>
      <c r="L10" s="14">
        <f t="shared" si="0"/>
        <v>1.83</v>
      </c>
      <c r="M10" s="14">
        <f t="shared" si="0"/>
        <v>2</v>
      </c>
      <c r="N10" s="14">
        <f>D10+F10+H10+J10+L10</f>
        <v>8.5</v>
      </c>
      <c r="O10" s="14">
        <f>E10+G10+I10+K10+M10</f>
        <v>9.5500000000000007</v>
      </c>
      <c r="P10" s="17"/>
    </row>
    <row r="11" spans="1:16" ht="60" x14ac:dyDescent="0.25">
      <c r="A11" s="9">
        <v>3</v>
      </c>
      <c r="B11" s="13" t="s">
        <v>44</v>
      </c>
      <c r="C11" s="5" t="s">
        <v>6</v>
      </c>
      <c r="D11" s="14">
        <f>ROUND(8992*D10*1.0075,2)</f>
        <v>14132.73</v>
      </c>
      <c r="E11" s="14">
        <f t="shared" ref="E11:M11" si="1">ROUND(8992*E10*1.0075,2)</f>
        <v>16125.8</v>
      </c>
      <c r="F11" s="14">
        <f t="shared" si="1"/>
        <v>14585.7</v>
      </c>
      <c r="G11" s="14">
        <f t="shared" si="1"/>
        <v>16578.78</v>
      </c>
      <c r="H11" s="14">
        <f t="shared" si="1"/>
        <v>15582.24</v>
      </c>
      <c r="I11" s="14">
        <f t="shared" si="1"/>
        <v>17575.310000000001</v>
      </c>
      <c r="J11" s="14">
        <f t="shared" si="1"/>
        <v>16125.8</v>
      </c>
      <c r="K11" s="14">
        <f t="shared" si="1"/>
        <v>18118.88</v>
      </c>
      <c r="L11" s="14">
        <f t="shared" si="1"/>
        <v>16578.78</v>
      </c>
      <c r="M11" s="14">
        <f t="shared" si="1"/>
        <v>18118.88</v>
      </c>
      <c r="N11" s="23">
        <f t="shared" ref="N11:O24" si="2">D11+F11+H11+J11+L11</f>
        <v>77005.25</v>
      </c>
      <c r="O11" s="23">
        <f t="shared" si="2"/>
        <v>86517.650000000009</v>
      </c>
      <c r="P11" s="17"/>
    </row>
    <row r="12" spans="1:16" ht="60" x14ac:dyDescent="0.25">
      <c r="A12" s="5">
        <v>4</v>
      </c>
      <c r="B12" s="13" t="s">
        <v>32</v>
      </c>
      <c r="C12" s="5" t="s">
        <v>6</v>
      </c>
      <c r="D12" s="14">
        <f t="shared" ref="D12:M12" si="3">ROUND(D11*0.3,2)</f>
        <v>4239.82</v>
      </c>
      <c r="E12" s="14">
        <f t="shared" si="3"/>
        <v>4837.74</v>
      </c>
      <c r="F12" s="14">
        <f t="shared" si="3"/>
        <v>4375.71</v>
      </c>
      <c r="G12" s="14">
        <f t="shared" si="3"/>
        <v>4973.63</v>
      </c>
      <c r="H12" s="14">
        <f t="shared" si="3"/>
        <v>4674.67</v>
      </c>
      <c r="I12" s="14">
        <f t="shared" si="3"/>
        <v>5272.59</v>
      </c>
      <c r="J12" s="14">
        <f t="shared" si="3"/>
        <v>4837.74</v>
      </c>
      <c r="K12" s="14">
        <f t="shared" si="3"/>
        <v>5435.66</v>
      </c>
      <c r="L12" s="14">
        <f t="shared" si="3"/>
        <v>4973.63</v>
      </c>
      <c r="M12" s="14">
        <f t="shared" si="3"/>
        <v>5435.66</v>
      </c>
      <c r="N12" s="23">
        <f t="shared" si="2"/>
        <v>23101.57</v>
      </c>
      <c r="O12" s="23">
        <f t="shared" si="2"/>
        <v>25955.279999999999</v>
      </c>
      <c r="P12" s="17"/>
    </row>
    <row r="13" spans="1:16" ht="75" x14ac:dyDescent="0.25">
      <c r="A13" s="9">
        <v>5</v>
      </c>
      <c r="B13" s="13" t="s">
        <v>33</v>
      </c>
      <c r="C13" s="5" t="s">
        <v>6</v>
      </c>
      <c r="D13" s="14">
        <f t="shared" ref="D13:M13" si="4">ROUND((D11+D12)*0.3,2)</f>
        <v>5511.77</v>
      </c>
      <c r="E13" s="14">
        <f t="shared" si="4"/>
        <v>6289.06</v>
      </c>
      <c r="F13" s="14">
        <f t="shared" si="4"/>
        <v>5688.42</v>
      </c>
      <c r="G13" s="14">
        <f t="shared" si="4"/>
        <v>6465.72</v>
      </c>
      <c r="H13" s="14">
        <f t="shared" si="4"/>
        <v>6077.07</v>
      </c>
      <c r="I13" s="14">
        <f t="shared" si="4"/>
        <v>6854.37</v>
      </c>
      <c r="J13" s="14">
        <f t="shared" si="4"/>
        <v>6289.06</v>
      </c>
      <c r="K13" s="14">
        <f t="shared" si="4"/>
        <v>7066.36</v>
      </c>
      <c r="L13" s="14">
        <f t="shared" si="4"/>
        <v>6465.72</v>
      </c>
      <c r="M13" s="14">
        <f t="shared" si="4"/>
        <v>7066.36</v>
      </c>
      <c r="N13" s="23">
        <f t="shared" si="2"/>
        <v>30032.040000000005</v>
      </c>
      <c r="O13" s="23">
        <f t="shared" si="2"/>
        <v>33741.870000000003</v>
      </c>
      <c r="P13" s="17"/>
    </row>
    <row r="14" spans="1:16" ht="60" x14ac:dyDescent="0.25">
      <c r="A14" s="5">
        <v>6</v>
      </c>
      <c r="B14" s="13" t="s">
        <v>37</v>
      </c>
      <c r="C14" s="5" t="s">
        <v>6</v>
      </c>
      <c r="D14" s="14">
        <f t="shared" ref="D14:M14" si="5">ROUND((D11+D12)*0.2,2)</f>
        <v>3674.51</v>
      </c>
      <c r="E14" s="14">
        <f t="shared" si="5"/>
        <v>4192.71</v>
      </c>
      <c r="F14" s="14">
        <f t="shared" si="5"/>
        <v>3792.28</v>
      </c>
      <c r="G14" s="14">
        <f t="shared" si="5"/>
        <v>4310.4799999999996</v>
      </c>
      <c r="H14" s="14">
        <f t="shared" si="5"/>
        <v>4051.38</v>
      </c>
      <c r="I14" s="14">
        <f t="shared" si="5"/>
        <v>4569.58</v>
      </c>
      <c r="J14" s="14">
        <f t="shared" si="5"/>
        <v>4192.71</v>
      </c>
      <c r="K14" s="14">
        <f t="shared" si="5"/>
        <v>4710.91</v>
      </c>
      <c r="L14" s="14">
        <f t="shared" si="5"/>
        <v>4310.4799999999996</v>
      </c>
      <c r="M14" s="14">
        <f t="shared" si="5"/>
        <v>4710.91</v>
      </c>
      <c r="N14" s="23">
        <f t="shared" si="2"/>
        <v>20021.36</v>
      </c>
      <c r="O14" s="23">
        <f t="shared" si="2"/>
        <v>22494.59</v>
      </c>
      <c r="P14" s="17"/>
    </row>
    <row r="15" spans="1:16" ht="60" x14ac:dyDescent="0.25">
      <c r="A15" s="9">
        <v>7</v>
      </c>
      <c r="B15" s="13" t="s">
        <v>34</v>
      </c>
      <c r="C15" s="5" t="s">
        <v>6</v>
      </c>
      <c r="D15" s="14">
        <f t="shared" ref="D15:M15" si="6">ROUND(D11*0.25,2)</f>
        <v>3533.18</v>
      </c>
      <c r="E15" s="14">
        <f t="shared" si="6"/>
        <v>4031.45</v>
      </c>
      <c r="F15" s="14">
        <f t="shared" si="6"/>
        <v>3646.43</v>
      </c>
      <c r="G15" s="14">
        <f t="shared" si="6"/>
        <v>4144.7</v>
      </c>
      <c r="H15" s="14">
        <f t="shared" si="6"/>
        <v>3895.56</v>
      </c>
      <c r="I15" s="14">
        <f t="shared" si="6"/>
        <v>4393.83</v>
      </c>
      <c r="J15" s="14">
        <f t="shared" si="6"/>
        <v>4031.45</v>
      </c>
      <c r="K15" s="14">
        <f t="shared" si="6"/>
        <v>4529.72</v>
      </c>
      <c r="L15" s="14">
        <f t="shared" si="6"/>
        <v>4144.7</v>
      </c>
      <c r="M15" s="14">
        <f t="shared" si="6"/>
        <v>4529.72</v>
      </c>
      <c r="N15" s="23">
        <f t="shared" si="2"/>
        <v>19251.32</v>
      </c>
      <c r="O15" s="23">
        <f t="shared" si="2"/>
        <v>21629.420000000002</v>
      </c>
      <c r="P15" s="17"/>
    </row>
    <row r="16" spans="1:16" ht="45" x14ac:dyDescent="0.25">
      <c r="A16" s="5">
        <v>8</v>
      </c>
      <c r="B16" s="13" t="s">
        <v>9</v>
      </c>
      <c r="C16" s="5" t="s">
        <v>6</v>
      </c>
      <c r="D16" s="14">
        <f t="shared" ref="D16:M16" si="7">ROUND((D11+D12)*0.2,2)</f>
        <v>3674.51</v>
      </c>
      <c r="E16" s="14">
        <f t="shared" si="7"/>
        <v>4192.71</v>
      </c>
      <c r="F16" s="14">
        <f t="shared" si="7"/>
        <v>3792.28</v>
      </c>
      <c r="G16" s="14">
        <f t="shared" si="7"/>
        <v>4310.4799999999996</v>
      </c>
      <c r="H16" s="14">
        <f t="shared" si="7"/>
        <v>4051.38</v>
      </c>
      <c r="I16" s="14">
        <f t="shared" si="7"/>
        <v>4569.58</v>
      </c>
      <c r="J16" s="14">
        <f t="shared" si="7"/>
        <v>4192.71</v>
      </c>
      <c r="K16" s="14">
        <f t="shared" si="7"/>
        <v>4710.91</v>
      </c>
      <c r="L16" s="14">
        <f t="shared" si="7"/>
        <v>4310.4799999999996</v>
      </c>
      <c r="M16" s="14">
        <f t="shared" si="7"/>
        <v>4710.91</v>
      </c>
      <c r="N16" s="23">
        <f t="shared" si="2"/>
        <v>20021.36</v>
      </c>
      <c r="O16" s="23">
        <f t="shared" si="2"/>
        <v>22494.59</v>
      </c>
      <c r="P16" s="18"/>
    </row>
    <row r="17" spans="1:16" ht="60" x14ac:dyDescent="0.25">
      <c r="A17" s="9">
        <v>9</v>
      </c>
      <c r="B17" s="13" t="s">
        <v>39</v>
      </c>
      <c r="C17" s="5" t="s">
        <v>6</v>
      </c>
      <c r="D17" s="14">
        <f>ROUND(D11*0.05,2)</f>
        <v>706.64</v>
      </c>
      <c r="E17" s="14">
        <f t="shared" ref="E17:M17" si="8">ROUND(E11*0.05,2)</f>
        <v>806.29</v>
      </c>
      <c r="F17" s="14">
        <f t="shared" si="8"/>
        <v>729.29</v>
      </c>
      <c r="G17" s="14">
        <f t="shared" si="8"/>
        <v>828.94</v>
      </c>
      <c r="H17" s="14">
        <f t="shared" si="8"/>
        <v>779.11</v>
      </c>
      <c r="I17" s="14">
        <f t="shared" si="8"/>
        <v>878.77</v>
      </c>
      <c r="J17" s="14">
        <f t="shared" si="8"/>
        <v>806.29</v>
      </c>
      <c r="K17" s="14">
        <f t="shared" si="8"/>
        <v>905.94</v>
      </c>
      <c r="L17" s="14">
        <f t="shared" si="8"/>
        <v>828.94</v>
      </c>
      <c r="M17" s="14">
        <f t="shared" si="8"/>
        <v>905.94</v>
      </c>
      <c r="N17" s="23">
        <f t="shared" si="2"/>
        <v>3850.27</v>
      </c>
      <c r="O17" s="23">
        <f t="shared" si="2"/>
        <v>4325.88</v>
      </c>
      <c r="P17" s="18"/>
    </row>
    <row r="18" spans="1:16" ht="45" customHeight="1" x14ac:dyDescent="0.25">
      <c r="A18" s="9"/>
      <c r="B18" s="13" t="s">
        <v>38</v>
      </c>
      <c r="C18" s="5" t="s">
        <v>6</v>
      </c>
      <c r="D18" s="14">
        <f>ROUND(D11*0.05,2)</f>
        <v>706.64</v>
      </c>
      <c r="E18" s="14">
        <f t="shared" ref="E18:M18" si="9">ROUND(E11*0.05,2)</f>
        <v>806.29</v>
      </c>
      <c r="F18" s="14">
        <f t="shared" si="9"/>
        <v>729.29</v>
      </c>
      <c r="G18" s="14">
        <f t="shared" si="9"/>
        <v>828.94</v>
      </c>
      <c r="H18" s="14">
        <f t="shared" si="9"/>
        <v>779.11</v>
      </c>
      <c r="I18" s="14">
        <f t="shared" si="9"/>
        <v>878.77</v>
      </c>
      <c r="J18" s="14">
        <f t="shared" si="9"/>
        <v>806.29</v>
      </c>
      <c r="K18" s="14">
        <f t="shared" si="9"/>
        <v>905.94</v>
      </c>
      <c r="L18" s="14">
        <f t="shared" si="9"/>
        <v>828.94</v>
      </c>
      <c r="M18" s="14">
        <f t="shared" si="9"/>
        <v>905.94</v>
      </c>
      <c r="N18" s="23">
        <f t="shared" si="2"/>
        <v>3850.27</v>
      </c>
      <c r="O18" s="23">
        <f t="shared" si="2"/>
        <v>4325.88</v>
      </c>
      <c r="P18" s="18"/>
    </row>
    <row r="19" spans="1:16" ht="15" customHeight="1" x14ac:dyDescent="0.25">
      <c r="A19" s="5">
        <v>10</v>
      </c>
      <c r="B19" s="8" t="s">
        <v>10</v>
      </c>
      <c r="C19" s="5" t="s">
        <v>6</v>
      </c>
      <c r="D19" s="14">
        <f>ROUND((D11+D12+D13+D15+D16+D17+D14+D18)*0.05,2)</f>
        <v>1808.99</v>
      </c>
      <c r="E19" s="14">
        <f t="shared" ref="E19:M19" si="10">ROUND((E11+E12+E13+E15+E16+E17+E14+E18)*0.05,2)</f>
        <v>2064.1</v>
      </c>
      <c r="F19" s="14">
        <f t="shared" si="10"/>
        <v>1866.97</v>
      </c>
      <c r="G19" s="14">
        <f t="shared" si="10"/>
        <v>2122.08</v>
      </c>
      <c r="H19" s="14">
        <f t="shared" si="10"/>
        <v>1994.53</v>
      </c>
      <c r="I19" s="14">
        <f t="shared" si="10"/>
        <v>2249.64</v>
      </c>
      <c r="J19" s="14">
        <f t="shared" si="10"/>
        <v>2064.1</v>
      </c>
      <c r="K19" s="14">
        <f t="shared" si="10"/>
        <v>2319.2199999999998</v>
      </c>
      <c r="L19" s="14">
        <f t="shared" si="10"/>
        <v>2122.08</v>
      </c>
      <c r="M19" s="14">
        <f t="shared" si="10"/>
        <v>2319.2199999999998</v>
      </c>
      <c r="N19" s="23">
        <f t="shared" si="2"/>
        <v>9856.67</v>
      </c>
      <c r="O19" s="23">
        <f t="shared" si="2"/>
        <v>11074.259999999998</v>
      </c>
    </row>
    <row r="20" spans="1:16" x14ac:dyDescent="0.25">
      <c r="A20" s="9">
        <v>11</v>
      </c>
      <c r="B20" s="8" t="s">
        <v>11</v>
      </c>
      <c r="C20" s="5" t="s">
        <v>6</v>
      </c>
      <c r="D20" s="5">
        <f>ROUND((D11+D12+D13+D15+D16+D17+D14+D18)*0.01,2)</f>
        <v>361.8</v>
      </c>
      <c r="E20" s="21">
        <f t="shared" ref="E20:M20" si="11">ROUND((E11+E12+E13+E15+E16+E17+E14+E18)*0.01,2)</f>
        <v>412.82</v>
      </c>
      <c r="F20" s="21">
        <f t="shared" si="11"/>
        <v>373.39</v>
      </c>
      <c r="G20" s="21">
        <f t="shared" si="11"/>
        <v>424.42</v>
      </c>
      <c r="H20" s="21">
        <f t="shared" si="11"/>
        <v>398.91</v>
      </c>
      <c r="I20" s="21">
        <f t="shared" si="11"/>
        <v>449.93</v>
      </c>
      <c r="J20" s="21">
        <f t="shared" si="11"/>
        <v>412.82</v>
      </c>
      <c r="K20" s="21">
        <f t="shared" si="11"/>
        <v>463.84</v>
      </c>
      <c r="L20" s="21">
        <f t="shared" si="11"/>
        <v>424.42</v>
      </c>
      <c r="M20" s="21">
        <f t="shared" si="11"/>
        <v>463.84</v>
      </c>
      <c r="N20" s="23">
        <f t="shared" si="2"/>
        <v>1971.3400000000001</v>
      </c>
      <c r="O20" s="23">
        <f t="shared" si="2"/>
        <v>2214.85</v>
      </c>
    </row>
    <row r="21" spans="1:16" ht="46.5" customHeight="1" x14ac:dyDescent="0.25">
      <c r="A21" s="5">
        <v>12</v>
      </c>
      <c r="B21" s="13" t="s">
        <v>15</v>
      </c>
      <c r="C21" s="5" t="s">
        <v>6</v>
      </c>
      <c r="D21" s="1">
        <f>ROUND((D11+D12+D13+D15+D16+D17+D19+D20+D14+D18)*0.302,2)</f>
        <v>11581.88</v>
      </c>
      <c r="E21" s="1">
        <f t="shared" ref="E21:M21" si="12">ROUND((E11+E12+E13+E15+E16+E17+E19+E20+E14+E18)*0.302,2)</f>
        <v>13215.21</v>
      </c>
      <c r="F21" s="1">
        <f t="shared" si="12"/>
        <v>11953.09</v>
      </c>
      <c r="G21" s="1">
        <f t="shared" si="12"/>
        <v>13586.43</v>
      </c>
      <c r="H21" s="1">
        <f t="shared" si="12"/>
        <v>12769.76</v>
      </c>
      <c r="I21" s="1">
        <f t="shared" si="12"/>
        <v>14403.1</v>
      </c>
      <c r="J21" s="1">
        <f t="shared" si="12"/>
        <v>13215.21</v>
      </c>
      <c r="K21" s="1">
        <f t="shared" si="12"/>
        <v>14848.55</v>
      </c>
      <c r="L21" s="1">
        <f t="shared" si="12"/>
        <v>13586.43</v>
      </c>
      <c r="M21" s="1">
        <f t="shared" si="12"/>
        <v>14848.55</v>
      </c>
      <c r="N21" s="23">
        <f t="shared" si="2"/>
        <v>63106.37</v>
      </c>
      <c r="O21" s="23">
        <f t="shared" si="2"/>
        <v>70901.84</v>
      </c>
    </row>
    <row r="22" spans="1:16" ht="30" x14ac:dyDescent="0.25">
      <c r="A22" s="5"/>
      <c r="B22" s="13" t="s">
        <v>12</v>
      </c>
      <c r="C22" s="5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3"/>
      <c r="O22" s="23"/>
    </row>
    <row r="23" spans="1:16" x14ac:dyDescent="0.25">
      <c r="A23" s="5"/>
      <c r="B23" s="16" t="s">
        <v>13</v>
      </c>
      <c r="C23" s="5" t="s">
        <v>6</v>
      </c>
      <c r="D23" s="14">
        <f>D11+D12+D13+D15+D16+D17+D19+D20+D21+D14+D18</f>
        <v>49932.47</v>
      </c>
      <c r="E23" s="14">
        <f t="shared" ref="E23:M23" si="13">E11+E12+E13+E15+E16+E17+E19+E20+E21+E14+E18</f>
        <v>56974.18</v>
      </c>
      <c r="F23" s="14">
        <f t="shared" si="13"/>
        <v>51532.85</v>
      </c>
      <c r="G23" s="14">
        <f t="shared" si="13"/>
        <v>58574.600000000006</v>
      </c>
      <c r="H23" s="14">
        <f t="shared" si="13"/>
        <v>55053.72</v>
      </c>
      <c r="I23" s="14">
        <f t="shared" si="13"/>
        <v>62095.469999999994</v>
      </c>
      <c r="J23" s="14">
        <f t="shared" si="13"/>
        <v>56974.18</v>
      </c>
      <c r="K23" s="14">
        <f t="shared" si="13"/>
        <v>64015.930000000008</v>
      </c>
      <c r="L23" s="14">
        <f t="shared" si="13"/>
        <v>58574.600000000006</v>
      </c>
      <c r="M23" s="14">
        <f t="shared" si="13"/>
        <v>64015.930000000008</v>
      </c>
      <c r="N23" s="23">
        <f t="shared" si="2"/>
        <v>272067.82</v>
      </c>
      <c r="O23" s="23">
        <f t="shared" si="2"/>
        <v>305676.11</v>
      </c>
    </row>
    <row r="24" spans="1:16" x14ac:dyDescent="0.25">
      <c r="A24" s="8"/>
      <c r="B24" s="16" t="s">
        <v>14</v>
      </c>
      <c r="C24" s="5" t="s">
        <v>6</v>
      </c>
      <c r="D24" s="14">
        <f t="shared" ref="D24" si="14">ROUND(D23*12,2)</f>
        <v>599189.64</v>
      </c>
      <c r="E24" s="14">
        <f t="shared" ref="E24:M24" si="15">ROUND(E23*12,2)</f>
        <v>683690.16</v>
      </c>
      <c r="F24" s="14">
        <f t="shared" si="15"/>
        <v>618394.19999999995</v>
      </c>
      <c r="G24" s="14">
        <f t="shared" si="15"/>
        <v>702895.2</v>
      </c>
      <c r="H24" s="14">
        <f t="shared" si="15"/>
        <v>660644.64</v>
      </c>
      <c r="I24" s="14">
        <f t="shared" si="15"/>
        <v>745145.64</v>
      </c>
      <c r="J24" s="14">
        <f t="shared" si="15"/>
        <v>683690.16</v>
      </c>
      <c r="K24" s="14">
        <f t="shared" si="15"/>
        <v>768191.16</v>
      </c>
      <c r="L24" s="14">
        <f t="shared" si="15"/>
        <v>702895.2</v>
      </c>
      <c r="M24" s="14">
        <f t="shared" si="15"/>
        <v>768191.16</v>
      </c>
      <c r="N24" s="23">
        <f t="shared" si="2"/>
        <v>3264813.84</v>
      </c>
      <c r="O24" s="23">
        <f t="shared" si="2"/>
        <v>3668113.3200000003</v>
      </c>
    </row>
    <row r="25" spans="1:16" ht="43.5" customHeight="1" x14ac:dyDescent="0.25">
      <c r="A25" s="8"/>
      <c r="B25" s="32" t="s">
        <v>40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23"/>
      <c r="O25" s="23"/>
    </row>
    <row r="26" spans="1:16" ht="30" x14ac:dyDescent="0.25">
      <c r="A26" s="9">
        <v>1</v>
      </c>
      <c r="B26" s="26" t="s">
        <v>41</v>
      </c>
      <c r="C26" s="11" t="s">
        <v>24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6">
        <v>10</v>
      </c>
      <c r="M26" s="6">
        <v>10</v>
      </c>
      <c r="N26" s="22">
        <f>D26+F26+H26+J26+L26</f>
        <v>50</v>
      </c>
      <c r="O26" s="22">
        <f>E26+G26+I26+K26+M26</f>
        <v>50</v>
      </c>
    </row>
    <row r="27" spans="1:16" ht="45" x14ac:dyDescent="0.25">
      <c r="A27" s="21">
        <v>2</v>
      </c>
      <c r="B27" s="13" t="s">
        <v>5</v>
      </c>
      <c r="C27" s="21" t="s">
        <v>4</v>
      </c>
      <c r="D27" s="14">
        <f>ROUND(D26/18,2)</f>
        <v>0.56000000000000005</v>
      </c>
      <c r="E27" s="14">
        <f t="shared" ref="E27:M27" si="16">ROUND(E26/18,2)</f>
        <v>0.56000000000000005</v>
      </c>
      <c r="F27" s="14">
        <f t="shared" si="16"/>
        <v>0.56000000000000005</v>
      </c>
      <c r="G27" s="14">
        <f t="shared" si="16"/>
        <v>0.56000000000000005</v>
      </c>
      <c r="H27" s="14">
        <f t="shared" si="16"/>
        <v>0.56000000000000005</v>
      </c>
      <c r="I27" s="14">
        <f t="shared" si="16"/>
        <v>0.56000000000000005</v>
      </c>
      <c r="J27" s="14">
        <f t="shared" si="16"/>
        <v>0.56000000000000005</v>
      </c>
      <c r="K27" s="14">
        <f t="shared" si="16"/>
        <v>0.56000000000000005</v>
      </c>
      <c r="L27" s="14">
        <f t="shared" si="16"/>
        <v>0.56000000000000005</v>
      </c>
      <c r="M27" s="14">
        <f t="shared" si="16"/>
        <v>0.56000000000000005</v>
      </c>
      <c r="N27" s="23">
        <f t="shared" ref="N27" si="17">D27+F27+H27+J27+L27</f>
        <v>2.8000000000000003</v>
      </c>
      <c r="O27" s="23">
        <f t="shared" ref="O27" si="18">E27+G27+I27+K27+M27</f>
        <v>2.8000000000000003</v>
      </c>
    </row>
    <row r="28" spans="1:16" ht="60" x14ac:dyDescent="0.25">
      <c r="A28" s="9">
        <v>3</v>
      </c>
      <c r="B28" s="13" t="s">
        <v>44</v>
      </c>
      <c r="C28" s="21" t="s">
        <v>6</v>
      </c>
      <c r="D28" s="14">
        <f>ROUND(8992*D27*1.0075,2)</f>
        <v>5073.29</v>
      </c>
      <c r="E28" s="14">
        <f t="shared" ref="E28:M28" si="19">ROUND(8992*E27*1.0075,2)</f>
        <v>5073.29</v>
      </c>
      <c r="F28" s="14">
        <f t="shared" si="19"/>
        <v>5073.29</v>
      </c>
      <c r="G28" s="14">
        <f t="shared" si="19"/>
        <v>5073.29</v>
      </c>
      <c r="H28" s="14">
        <f t="shared" si="19"/>
        <v>5073.29</v>
      </c>
      <c r="I28" s="14">
        <f t="shared" si="19"/>
        <v>5073.29</v>
      </c>
      <c r="J28" s="14">
        <f t="shared" si="19"/>
        <v>5073.29</v>
      </c>
      <c r="K28" s="14">
        <f t="shared" si="19"/>
        <v>5073.29</v>
      </c>
      <c r="L28" s="14">
        <f t="shared" si="19"/>
        <v>5073.29</v>
      </c>
      <c r="M28" s="14">
        <f t="shared" si="19"/>
        <v>5073.29</v>
      </c>
      <c r="N28" s="23">
        <f t="shared" ref="N28:N41" si="20">D28+F28+H28+J28+L28</f>
        <v>25366.45</v>
      </c>
      <c r="O28" s="23">
        <f t="shared" ref="O28:O41" si="21">E28+G28+I28+K28+M28</f>
        <v>25366.45</v>
      </c>
    </row>
    <row r="29" spans="1:16" ht="60" x14ac:dyDescent="0.25">
      <c r="A29" s="21">
        <v>4</v>
      </c>
      <c r="B29" s="13" t="s">
        <v>32</v>
      </c>
      <c r="C29" s="21" t="s">
        <v>6</v>
      </c>
      <c r="D29" s="14">
        <f>ROUND(D28*0.3,2)</f>
        <v>1521.99</v>
      </c>
      <c r="E29" s="14">
        <f t="shared" ref="E29:M29" si="22">ROUND(E28*0.3,2)</f>
        <v>1521.99</v>
      </c>
      <c r="F29" s="14">
        <f t="shared" si="22"/>
        <v>1521.99</v>
      </c>
      <c r="G29" s="14">
        <f t="shared" si="22"/>
        <v>1521.99</v>
      </c>
      <c r="H29" s="14">
        <f t="shared" si="22"/>
        <v>1521.99</v>
      </c>
      <c r="I29" s="14">
        <f t="shared" si="22"/>
        <v>1521.99</v>
      </c>
      <c r="J29" s="14">
        <f t="shared" si="22"/>
        <v>1521.99</v>
      </c>
      <c r="K29" s="14">
        <f t="shared" si="22"/>
        <v>1521.99</v>
      </c>
      <c r="L29" s="14">
        <f t="shared" si="22"/>
        <v>1521.99</v>
      </c>
      <c r="M29" s="14">
        <f t="shared" si="22"/>
        <v>1521.99</v>
      </c>
      <c r="N29" s="23">
        <f t="shared" si="20"/>
        <v>7609.95</v>
      </c>
      <c r="O29" s="23">
        <f t="shared" si="21"/>
        <v>7609.95</v>
      </c>
    </row>
    <row r="30" spans="1:16" ht="63.75" customHeight="1" x14ac:dyDescent="0.25">
      <c r="A30" s="15">
        <v>5</v>
      </c>
      <c r="B30" s="13" t="s">
        <v>34</v>
      </c>
      <c r="C30" s="21"/>
      <c r="D30" s="14">
        <f>ROUND(D28*0.25,2)</f>
        <v>1268.32</v>
      </c>
      <c r="E30" s="14">
        <f t="shared" ref="E30:M30" si="23">ROUND(E28*0.25,2)</f>
        <v>1268.32</v>
      </c>
      <c r="F30" s="14">
        <f t="shared" si="23"/>
        <v>1268.32</v>
      </c>
      <c r="G30" s="14">
        <f t="shared" si="23"/>
        <v>1268.32</v>
      </c>
      <c r="H30" s="14">
        <f t="shared" si="23"/>
        <v>1268.32</v>
      </c>
      <c r="I30" s="14">
        <f t="shared" si="23"/>
        <v>1268.32</v>
      </c>
      <c r="J30" s="14">
        <f t="shared" si="23"/>
        <v>1268.32</v>
      </c>
      <c r="K30" s="14">
        <f t="shared" si="23"/>
        <v>1268.32</v>
      </c>
      <c r="L30" s="14">
        <f t="shared" si="23"/>
        <v>1268.32</v>
      </c>
      <c r="M30" s="14">
        <f t="shared" si="23"/>
        <v>1268.32</v>
      </c>
      <c r="N30" s="23">
        <f t="shared" si="20"/>
        <v>6341.5999999999995</v>
      </c>
      <c r="O30" s="23">
        <f t="shared" si="21"/>
        <v>6341.5999999999995</v>
      </c>
    </row>
    <row r="31" spans="1:16" ht="75" x14ac:dyDescent="0.25">
      <c r="A31" s="9">
        <v>6</v>
      </c>
      <c r="B31" s="13" t="s">
        <v>33</v>
      </c>
      <c r="C31" s="21" t="s">
        <v>6</v>
      </c>
      <c r="D31" s="14">
        <f>ROUND((D28+D29)*0.3,2)</f>
        <v>1978.58</v>
      </c>
      <c r="E31" s="14">
        <f t="shared" ref="E31:M31" si="24">ROUND((E28+E29)*0.3,2)</f>
        <v>1978.58</v>
      </c>
      <c r="F31" s="14">
        <f t="shared" si="24"/>
        <v>1978.58</v>
      </c>
      <c r="G31" s="14">
        <f t="shared" si="24"/>
        <v>1978.58</v>
      </c>
      <c r="H31" s="14">
        <f t="shared" si="24"/>
        <v>1978.58</v>
      </c>
      <c r="I31" s="14">
        <f t="shared" si="24"/>
        <v>1978.58</v>
      </c>
      <c r="J31" s="14">
        <f t="shared" si="24"/>
        <v>1978.58</v>
      </c>
      <c r="K31" s="14">
        <f t="shared" si="24"/>
        <v>1978.58</v>
      </c>
      <c r="L31" s="14">
        <f t="shared" si="24"/>
        <v>1978.58</v>
      </c>
      <c r="M31" s="14">
        <f t="shared" si="24"/>
        <v>1978.58</v>
      </c>
      <c r="N31" s="23">
        <f t="shared" si="20"/>
        <v>9892.9</v>
      </c>
      <c r="O31" s="23">
        <f t="shared" si="21"/>
        <v>9892.9</v>
      </c>
    </row>
    <row r="32" spans="1:16" ht="60" x14ac:dyDescent="0.25">
      <c r="A32" s="9">
        <v>7</v>
      </c>
      <c r="B32" s="13" t="s">
        <v>42</v>
      </c>
      <c r="C32" s="21" t="s">
        <v>6</v>
      </c>
      <c r="D32" s="14">
        <f>ROUND((D28+D29)*0.2,2)</f>
        <v>1319.06</v>
      </c>
      <c r="E32" s="14">
        <f t="shared" ref="E32:M32" si="25">ROUND((E28+E29)*0.2,2)</f>
        <v>1319.06</v>
      </c>
      <c r="F32" s="14">
        <f t="shared" si="25"/>
        <v>1319.06</v>
      </c>
      <c r="G32" s="14">
        <f t="shared" si="25"/>
        <v>1319.06</v>
      </c>
      <c r="H32" s="14">
        <f t="shared" si="25"/>
        <v>1319.06</v>
      </c>
      <c r="I32" s="14">
        <f t="shared" si="25"/>
        <v>1319.06</v>
      </c>
      <c r="J32" s="14">
        <f t="shared" si="25"/>
        <v>1319.06</v>
      </c>
      <c r="K32" s="14">
        <f t="shared" si="25"/>
        <v>1319.06</v>
      </c>
      <c r="L32" s="14">
        <f t="shared" si="25"/>
        <v>1319.06</v>
      </c>
      <c r="M32" s="14">
        <f t="shared" si="25"/>
        <v>1319.06</v>
      </c>
      <c r="N32" s="23">
        <f t="shared" si="20"/>
        <v>6595.2999999999993</v>
      </c>
      <c r="O32" s="23">
        <f t="shared" si="21"/>
        <v>6595.2999999999993</v>
      </c>
    </row>
    <row r="33" spans="1:15" ht="45" x14ac:dyDescent="0.25">
      <c r="A33" s="21">
        <v>8</v>
      </c>
      <c r="B33" s="13" t="s">
        <v>9</v>
      </c>
      <c r="C33" s="21" t="s">
        <v>6</v>
      </c>
      <c r="D33" s="14">
        <f>ROUND((D28+D29)*0.2,2)</f>
        <v>1319.06</v>
      </c>
      <c r="E33" s="14">
        <f t="shared" ref="E33:M33" si="26">ROUND((E28+E29)*0.2,2)</f>
        <v>1319.06</v>
      </c>
      <c r="F33" s="14">
        <f t="shared" si="26"/>
        <v>1319.06</v>
      </c>
      <c r="G33" s="14">
        <f t="shared" si="26"/>
        <v>1319.06</v>
      </c>
      <c r="H33" s="14">
        <f t="shared" si="26"/>
        <v>1319.06</v>
      </c>
      <c r="I33" s="14">
        <f t="shared" si="26"/>
        <v>1319.06</v>
      </c>
      <c r="J33" s="14">
        <f t="shared" si="26"/>
        <v>1319.06</v>
      </c>
      <c r="K33" s="14">
        <f t="shared" si="26"/>
        <v>1319.06</v>
      </c>
      <c r="L33" s="14">
        <f t="shared" si="26"/>
        <v>1319.06</v>
      </c>
      <c r="M33" s="14">
        <f t="shared" si="26"/>
        <v>1319.06</v>
      </c>
      <c r="N33" s="23">
        <f t="shared" si="20"/>
        <v>6595.2999999999993</v>
      </c>
      <c r="O33" s="23">
        <f t="shared" si="21"/>
        <v>6595.2999999999993</v>
      </c>
    </row>
    <row r="34" spans="1:15" ht="60" x14ac:dyDescent="0.25">
      <c r="A34" s="9">
        <v>9</v>
      </c>
      <c r="B34" s="13" t="s">
        <v>39</v>
      </c>
      <c r="C34" s="21" t="s">
        <v>6</v>
      </c>
      <c r="D34" s="14">
        <f>ROUND(D28*0.05,2)</f>
        <v>253.66</v>
      </c>
      <c r="E34" s="14">
        <f t="shared" ref="E34:M34" si="27">ROUND(E28*0.05,2)</f>
        <v>253.66</v>
      </c>
      <c r="F34" s="14">
        <f t="shared" si="27"/>
        <v>253.66</v>
      </c>
      <c r="G34" s="14">
        <f t="shared" si="27"/>
        <v>253.66</v>
      </c>
      <c r="H34" s="14">
        <f t="shared" si="27"/>
        <v>253.66</v>
      </c>
      <c r="I34" s="14">
        <f t="shared" si="27"/>
        <v>253.66</v>
      </c>
      <c r="J34" s="14">
        <f t="shared" si="27"/>
        <v>253.66</v>
      </c>
      <c r="K34" s="14">
        <f t="shared" si="27"/>
        <v>253.66</v>
      </c>
      <c r="L34" s="14">
        <f t="shared" si="27"/>
        <v>253.66</v>
      </c>
      <c r="M34" s="14">
        <f t="shared" si="27"/>
        <v>253.66</v>
      </c>
      <c r="N34" s="23">
        <f t="shared" si="20"/>
        <v>1268.3</v>
      </c>
      <c r="O34" s="23">
        <f t="shared" si="21"/>
        <v>1268.3</v>
      </c>
    </row>
    <row r="35" spans="1:15" ht="45" x14ac:dyDescent="0.25">
      <c r="A35" s="9">
        <v>10</v>
      </c>
      <c r="B35" s="13" t="s">
        <v>38</v>
      </c>
      <c r="C35" s="21" t="s">
        <v>6</v>
      </c>
      <c r="D35" s="14">
        <f>ROUND(D28*0.05,2)</f>
        <v>253.66</v>
      </c>
      <c r="E35" s="14">
        <f t="shared" ref="E35:M35" si="28">ROUND(E28*0.05,2)</f>
        <v>253.66</v>
      </c>
      <c r="F35" s="14">
        <f t="shared" si="28"/>
        <v>253.66</v>
      </c>
      <c r="G35" s="14">
        <f t="shared" si="28"/>
        <v>253.66</v>
      </c>
      <c r="H35" s="14">
        <f t="shared" si="28"/>
        <v>253.66</v>
      </c>
      <c r="I35" s="14">
        <f t="shared" si="28"/>
        <v>253.66</v>
      </c>
      <c r="J35" s="14">
        <f t="shared" si="28"/>
        <v>253.66</v>
      </c>
      <c r="K35" s="14">
        <f t="shared" si="28"/>
        <v>253.66</v>
      </c>
      <c r="L35" s="14">
        <f t="shared" si="28"/>
        <v>253.66</v>
      </c>
      <c r="M35" s="14">
        <f t="shared" si="28"/>
        <v>253.66</v>
      </c>
      <c r="N35" s="23">
        <f t="shared" si="20"/>
        <v>1268.3</v>
      </c>
      <c r="O35" s="23">
        <f t="shared" si="21"/>
        <v>1268.3</v>
      </c>
    </row>
    <row r="36" spans="1:15" x14ac:dyDescent="0.25">
      <c r="A36" s="21">
        <v>11</v>
      </c>
      <c r="B36" s="8" t="s">
        <v>10</v>
      </c>
      <c r="C36" s="21" t="s">
        <v>6</v>
      </c>
      <c r="D36" s="14">
        <f>ROUND((D28+D29+D30+D31+D32+D33+D34+D35)*0.05,2)</f>
        <v>649.38</v>
      </c>
      <c r="E36" s="14">
        <f t="shared" ref="E36:M36" si="29">ROUND((E28+E29+E30+E31+E32+E33+E34+E35)*0.05,2)</f>
        <v>649.38</v>
      </c>
      <c r="F36" s="14">
        <f t="shared" si="29"/>
        <v>649.38</v>
      </c>
      <c r="G36" s="14">
        <f t="shared" si="29"/>
        <v>649.38</v>
      </c>
      <c r="H36" s="14">
        <f t="shared" si="29"/>
        <v>649.38</v>
      </c>
      <c r="I36" s="14">
        <f t="shared" si="29"/>
        <v>649.38</v>
      </c>
      <c r="J36" s="14">
        <f t="shared" si="29"/>
        <v>649.38</v>
      </c>
      <c r="K36" s="14">
        <f t="shared" si="29"/>
        <v>649.38</v>
      </c>
      <c r="L36" s="14">
        <f t="shared" si="29"/>
        <v>649.38</v>
      </c>
      <c r="M36" s="14">
        <f t="shared" si="29"/>
        <v>649.38</v>
      </c>
      <c r="N36" s="23">
        <f t="shared" si="20"/>
        <v>3246.9</v>
      </c>
      <c r="O36" s="23">
        <f t="shared" si="21"/>
        <v>3246.9</v>
      </c>
    </row>
    <row r="37" spans="1:15" x14ac:dyDescent="0.25">
      <c r="A37" s="9">
        <v>12</v>
      </c>
      <c r="B37" s="8" t="s">
        <v>11</v>
      </c>
      <c r="C37" s="21" t="s">
        <v>6</v>
      </c>
      <c r="D37" s="14">
        <f>ROUND((D28+D29+D30+D31+D32+D33+D34+D35)*0.01,2)</f>
        <v>129.88</v>
      </c>
      <c r="E37" s="14">
        <f t="shared" ref="E37:M37" si="30">ROUND((E28+E29+E30+E31+E32+E33+E34+E35)*0.01,2)</f>
        <v>129.88</v>
      </c>
      <c r="F37" s="14">
        <f t="shared" si="30"/>
        <v>129.88</v>
      </c>
      <c r="G37" s="14">
        <f t="shared" si="30"/>
        <v>129.88</v>
      </c>
      <c r="H37" s="14">
        <f t="shared" si="30"/>
        <v>129.88</v>
      </c>
      <c r="I37" s="14">
        <f t="shared" si="30"/>
        <v>129.88</v>
      </c>
      <c r="J37" s="14">
        <f t="shared" si="30"/>
        <v>129.88</v>
      </c>
      <c r="K37" s="14">
        <f t="shared" si="30"/>
        <v>129.88</v>
      </c>
      <c r="L37" s="14">
        <f t="shared" si="30"/>
        <v>129.88</v>
      </c>
      <c r="M37" s="14">
        <f t="shared" si="30"/>
        <v>129.88</v>
      </c>
      <c r="N37" s="23">
        <f t="shared" si="20"/>
        <v>649.4</v>
      </c>
      <c r="O37" s="23">
        <f t="shared" si="21"/>
        <v>649.4</v>
      </c>
    </row>
    <row r="38" spans="1:15" ht="45" x14ac:dyDescent="0.25">
      <c r="A38" s="21">
        <v>13</v>
      </c>
      <c r="B38" s="13" t="s">
        <v>15</v>
      </c>
      <c r="C38" s="21" t="s">
        <v>6</v>
      </c>
      <c r="D38" s="1">
        <f>ROUND((D28+D29+D30+D31+D32+D33+D34+D36+D37+D35)*0.302,2)</f>
        <v>4157.6000000000004</v>
      </c>
      <c r="E38" s="1">
        <f t="shared" ref="E38:M38" si="31">ROUND((E28+E29+E30+E31+E32+E33+E34+E36+E37+E35)*0.302,2)</f>
        <v>4157.6000000000004</v>
      </c>
      <c r="F38" s="1">
        <f t="shared" si="31"/>
        <v>4157.6000000000004</v>
      </c>
      <c r="G38" s="1">
        <f t="shared" si="31"/>
        <v>4157.6000000000004</v>
      </c>
      <c r="H38" s="1">
        <f t="shared" si="31"/>
        <v>4157.6000000000004</v>
      </c>
      <c r="I38" s="1">
        <f t="shared" si="31"/>
        <v>4157.6000000000004</v>
      </c>
      <c r="J38" s="1">
        <f t="shared" si="31"/>
        <v>4157.6000000000004</v>
      </c>
      <c r="K38" s="1">
        <f t="shared" si="31"/>
        <v>4157.6000000000004</v>
      </c>
      <c r="L38" s="1">
        <f t="shared" si="31"/>
        <v>4157.6000000000004</v>
      </c>
      <c r="M38" s="1">
        <f t="shared" si="31"/>
        <v>4157.6000000000004</v>
      </c>
      <c r="N38" s="23">
        <f t="shared" si="20"/>
        <v>20788</v>
      </c>
      <c r="O38" s="23">
        <f t="shared" si="21"/>
        <v>20788</v>
      </c>
    </row>
    <row r="39" spans="1:15" ht="60" x14ac:dyDescent="0.25">
      <c r="A39" s="9">
        <v>14</v>
      </c>
      <c r="B39" s="13" t="s">
        <v>43</v>
      </c>
      <c r="C39" s="21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23"/>
      <c r="O39" s="23"/>
    </row>
    <row r="40" spans="1:15" x14ac:dyDescent="0.25">
      <c r="A40" s="8"/>
      <c r="B40" s="16" t="s">
        <v>13</v>
      </c>
      <c r="C40" s="21" t="s">
        <v>6</v>
      </c>
      <c r="D40" s="14">
        <f>D28+D29+D30+D31+D32+D33+D34+D36+D37+D38+D35</f>
        <v>17924.48</v>
      </c>
      <c r="E40" s="14">
        <f t="shared" ref="E40:M40" si="32">E28+E29+E30+E31+E32+E33+E34+E36+E37+E38+E35</f>
        <v>17924.48</v>
      </c>
      <c r="F40" s="14">
        <f t="shared" si="32"/>
        <v>17924.48</v>
      </c>
      <c r="G40" s="14">
        <f t="shared" si="32"/>
        <v>17924.48</v>
      </c>
      <c r="H40" s="14">
        <f t="shared" si="32"/>
        <v>17924.48</v>
      </c>
      <c r="I40" s="14">
        <f t="shared" si="32"/>
        <v>17924.48</v>
      </c>
      <c r="J40" s="14">
        <f t="shared" si="32"/>
        <v>17924.48</v>
      </c>
      <c r="K40" s="14">
        <f t="shared" si="32"/>
        <v>17924.48</v>
      </c>
      <c r="L40" s="14">
        <f t="shared" si="32"/>
        <v>17924.48</v>
      </c>
      <c r="M40" s="14">
        <f t="shared" si="32"/>
        <v>17924.48</v>
      </c>
      <c r="N40" s="23">
        <f t="shared" si="20"/>
        <v>89622.399999999994</v>
      </c>
      <c r="O40" s="23">
        <f t="shared" si="21"/>
        <v>89622.399999999994</v>
      </c>
    </row>
    <row r="41" spans="1:15" x14ac:dyDescent="0.25">
      <c r="A41" s="8"/>
      <c r="B41" s="16" t="s">
        <v>14</v>
      </c>
      <c r="C41" s="21" t="s">
        <v>6</v>
      </c>
      <c r="D41" s="14">
        <f>ROUND(D40*12,2)</f>
        <v>215093.76000000001</v>
      </c>
      <c r="E41" s="14">
        <f t="shared" ref="E41:M41" si="33">ROUND(E40*12,2)</f>
        <v>215093.76000000001</v>
      </c>
      <c r="F41" s="14">
        <f t="shared" si="33"/>
        <v>215093.76000000001</v>
      </c>
      <c r="G41" s="14">
        <f t="shared" si="33"/>
        <v>215093.76000000001</v>
      </c>
      <c r="H41" s="14">
        <f t="shared" si="33"/>
        <v>215093.76000000001</v>
      </c>
      <c r="I41" s="14">
        <f t="shared" si="33"/>
        <v>215093.76000000001</v>
      </c>
      <c r="J41" s="14">
        <f t="shared" si="33"/>
        <v>215093.76000000001</v>
      </c>
      <c r="K41" s="14">
        <f t="shared" si="33"/>
        <v>215093.76000000001</v>
      </c>
      <c r="L41" s="14">
        <f t="shared" si="33"/>
        <v>215093.76000000001</v>
      </c>
      <c r="M41" s="14">
        <f t="shared" si="33"/>
        <v>215093.76000000001</v>
      </c>
      <c r="N41" s="23">
        <f t="shared" si="20"/>
        <v>1075468.8</v>
      </c>
      <c r="O41" s="23">
        <f t="shared" si="21"/>
        <v>1075468.8</v>
      </c>
    </row>
    <row r="42" spans="1:15" ht="68.25" customHeight="1" x14ac:dyDescent="0.25">
      <c r="A42" s="8"/>
      <c r="B42" s="27" t="s">
        <v>16</v>
      </c>
      <c r="C42" s="28"/>
      <c r="D42" s="8"/>
      <c r="E42" s="8"/>
      <c r="F42" s="8"/>
      <c r="G42" s="8"/>
      <c r="H42" s="8"/>
      <c r="I42" s="8"/>
      <c r="J42" s="8"/>
      <c r="K42" s="8"/>
      <c r="L42" s="8"/>
      <c r="M42" s="8"/>
      <c r="N42" s="24"/>
      <c r="O42" s="8"/>
    </row>
    <row r="43" spans="1:15" ht="15.75" x14ac:dyDescent="0.25">
      <c r="A43" s="8"/>
      <c r="B43" s="19"/>
      <c r="C43" s="5" t="s">
        <v>6</v>
      </c>
      <c r="D43" s="14">
        <f>D24+D41</f>
        <v>814283.4</v>
      </c>
      <c r="E43" s="14">
        <f t="shared" ref="E43:M43" si="34">E24+E41</f>
        <v>898783.92</v>
      </c>
      <c r="F43" s="14">
        <f t="shared" si="34"/>
        <v>833487.96</v>
      </c>
      <c r="G43" s="14">
        <f t="shared" si="34"/>
        <v>917988.96</v>
      </c>
      <c r="H43" s="14">
        <f t="shared" si="34"/>
        <v>875738.4</v>
      </c>
      <c r="I43" s="14">
        <f t="shared" si="34"/>
        <v>960239.4</v>
      </c>
      <c r="J43" s="14">
        <f t="shared" si="34"/>
        <v>898783.92</v>
      </c>
      <c r="K43" s="14">
        <f t="shared" si="34"/>
        <v>983284.92</v>
      </c>
      <c r="L43" s="14">
        <f t="shared" si="34"/>
        <v>917988.96</v>
      </c>
      <c r="M43" s="14">
        <f t="shared" si="34"/>
        <v>983284.92</v>
      </c>
      <c r="N43" s="23">
        <f>D43+F43+H43+J43+L43</f>
        <v>4340282.6399999997</v>
      </c>
      <c r="O43" s="23">
        <f>E43+G43+I43+K43+M43</f>
        <v>4743582.12</v>
      </c>
    </row>
    <row r="44" spans="1:15" ht="29.25" customHeight="1" x14ac:dyDescent="0.25">
      <c r="A44" s="8"/>
      <c r="B44" s="27" t="s">
        <v>27</v>
      </c>
      <c r="C44" s="28"/>
      <c r="D44" s="6">
        <v>1</v>
      </c>
      <c r="E44" s="6">
        <v>1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6">
        <v>1</v>
      </c>
      <c r="M44" s="6">
        <v>1</v>
      </c>
      <c r="N44" s="22">
        <v>1</v>
      </c>
      <c r="O44" s="21">
        <v>1</v>
      </c>
    </row>
    <row r="45" spans="1:15" ht="15.75" x14ac:dyDescent="0.25">
      <c r="A45" s="8"/>
      <c r="B45" s="27" t="s">
        <v>28</v>
      </c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22">
        <f>ROUND(N43/5,0)</f>
        <v>868057</v>
      </c>
      <c r="O45" s="22">
        <f>ROUND(O43/5,0)</f>
        <v>948716</v>
      </c>
    </row>
    <row r="46" spans="1:15" ht="54.75" customHeight="1" x14ac:dyDescent="0.25">
      <c r="A46" s="8"/>
      <c r="B46" s="27" t="s">
        <v>29</v>
      </c>
      <c r="C46" s="28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22">
        <f>'5-6 дневная  неделя'!N44</f>
        <v>783285</v>
      </c>
      <c r="O46" s="22">
        <f>N46</f>
        <v>783285</v>
      </c>
    </row>
    <row r="47" spans="1:15" ht="90.75" customHeight="1" x14ac:dyDescent="0.25">
      <c r="A47" s="8"/>
      <c r="B47" s="34" t="s">
        <v>30</v>
      </c>
      <c r="C47" s="35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25">
        <f>ROUND(N45/N46,3)</f>
        <v>1.1080000000000001</v>
      </c>
      <c r="O47" s="25">
        <f>ROUND(O45/O46,3)</f>
        <v>1.2110000000000001</v>
      </c>
    </row>
    <row r="48" spans="1:15" ht="118.5" customHeight="1" x14ac:dyDescent="0.25">
      <c r="A48" s="8"/>
      <c r="B48" s="27" t="s">
        <v>46</v>
      </c>
      <c r="C48" s="28"/>
      <c r="D48" s="12">
        <v>752</v>
      </c>
      <c r="E48" s="12">
        <v>752</v>
      </c>
      <c r="F48" s="12">
        <v>752</v>
      </c>
      <c r="G48" s="12">
        <v>752</v>
      </c>
      <c r="H48" s="12">
        <v>752</v>
      </c>
      <c r="I48" s="12">
        <v>752</v>
      </c>
      <c r="J48" s="12">
        <v>752</v>
      </c>
      <c r="K48" s="12">
        <v>752</v>
      </c>
      <c r="L48" s="12">
        <v>752</v>
      </c>
      <c r="M48" s="12">
        <v>752</v>
      </c>
      <c r="N48" s="12">
        <v>752</v>
      </c>
      <c r="O48" s="12">
        <v>752</v>
      </c>
    </row>
    <row r="49" spans="1:15" ht="57.75" customHeight="1" x14ac:dyDescent="0.25">
      <c r="A49" s="8"/>
      <c r="B49" s="27" t="s">
        <v>31</v>
      </c>
      <c r="C49" s="28"/>
      <c r="D49" s="8"/>
      <c r="E49" s="8"/>
      <c r="F49" s="8"/>
      <c r="G49" s="8"/>
      <c r="H49" s="8"/>
      <c r="I49" s="8"/>
      <c r="J49" s="8"/>
      <c r="K49" s="8"/>
      <c r="L49" s="8"/>
      <c r="M49" s="8"/>
      <c r="N49" s="22">
        <f>N46+N48</f>
        <v>784037</v>
      </c>
      <c r="O49" s="22">
        <f>O46+O48</f>
        <v>784037</v>
      </c>
    </row>
    <row r="50" spans="1:15" ht="54" customHeight="1" x14ac:dyDescent="0.25">
      <c r="A50" s="8"/>
      <c r="B50" s="45" t="s">
        <v>47</v>
      </c>
      <c r="C50" s="45"/>
      <c r="D50" s="8"/>
      <c r="E50" s="8"/>
      <c r="F50" s="8"/>
      <c r="G50" s="8"/>
      <c r="H50" s="8"/>
      <c r="I50" s="8"/>
      <c r="J50" s="8"/>
      <c r="K50" s="8"/>
      <c r="L50" s="8"/>
      <c r="M50" s="8"/>
      <c r="N50" s="6">
        <f>N45+N48</f>
        <v>868809</v>
      </c>
      <c r="O50" s="6">
        <f>O45+O48</f>
        <v>949468</v>
      </c>
    </row>
  </sheetData>
  <mergeCells count="23">
    <mergeCell ref="B50:C50"/>
    <mergeCell ref="J1:O1"/>
    <mergeCell ref="A2:O2"/>
    <mergeCell ref="D8:O8"/>
    <mergeCell ref="N6:O6"/>
    <mergeCell ref="D5:O5"/>
    <mergeCell ref="C5:C7"/>
    <mergeCell ref="B5:B7"/>
    <mergeCell ref="A5:A7"/>
    <mergeCell ref="J6:K6"/>
    <mergeCell ref="L6:M6"/>
    <mergeCell ref="B49:C49"/>
    <mergeCell ref="B44:C44"/>
    <mergeCell ref="B45:C45"/>
    <mergeCell ref="B46:C46"/>
    <mergeCell ref="B47:C47"/>
    <mergeCell ref="B48:C48"/>
    <mergeCell ref="B42:C42"/>
    <mergeCell ref="B8:C8"/>
    <mergeCell ref="D6:E6"/>
    <mergeCell ref="F6:G6"/>
    <mergeCell ref="H6:I6"/>
    <mergeCell ref="B25:C25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2021-01-31T10:39:18Z</dcterms:modified>
</cp:coreProperties>
</file>