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65" windowWidth="15120" windowHeight="7950" activeTab="1"/>
  </bookViews>
  <sheets>
    <sheet name="5-6 дневная  неделя" sheetId="1" r:id="rId1"/>
    <sheet name="5-6 дневная-село" sheetId="7" r:id="rId2"/>
  </sheets>
  <definedNames>
    <definedName name="_xlnm.Print_Titles" localSheetId="0">'5-6 дневная  неделя'!$A:$C,'5-6 дневная  неделя'!$5:$6</definedName>
    <definedName name="_xlnm.Print_Area" localSheetId="0">'5-6 дневная  неделя'!$A$1:$F$37</definedName>
    <definedName name="_xlnm.Print_Area" localSheetId="1">'5-6 дневная-село'!$A$1:$F$38</definedName>
  </definedNames>
  <calcPr calcId="145621"/>
</workbook>
</file>

<file path=xl/calcChain.xml><?xml version="1.0" encoding="utf-8"?>
<calcChain xmlns="http://schemas.openxmlformats.org/spreadsheetml/2006/main">
  <c r="F38" i="7" l="1"/>
  <c r="F36" i="7"/>
  <c r="F37" i="1"/>
  <c r="F35" i="1"/>
  <c r="E16" i="7" l="1"/>
  <c r="D16" i="7"/>
  <c r="E15" i="1"/>
  <c r="D15" i="1"/>
  <c r="E9" i="1" l="1"/>
  <c r="E10" i="1" s="1"/>
  <c r="D9" i="1"/>
  <c r="D10" i="1" s="1"/>
  <c r="E9" i="7"/>
  <c r="E10" i="7" s="1"/>
  <c r="D9" i="7"/>
  <c r="D10" i="7" s="1"/>
  <c r="F8" i="1"/>
  <c r="F8" i="7"/>
  <c r="F17" i="7" l="1"/>
  <c r="F16" i="1"/>
  <c r="E14" i="7"/>
  <c r="F9" i="7"/>
  <c r="D14" i="7"/>
  <c r="F10" i="7"/>
  <c r="D11" i="7"/>
  <c r="D13" i="7" s="1"/>
  <c r="E11" i="7"/>
  <c r="E15" i="7" s="1"/>
  <c r="E13" i="7" l="1"/>
  <c r="F13" i="7" s="1"/>
  <c r="F11" i="7"/>
  <c r="E12" i="7"/>
  <c r="D15" i="7"/>
  <c r="D20" i="7" s="1"/>
  <c r="D12" i="7"/>
  <c r="F16" i="7"/>
  <c r="F14" i="7"/>
  <c r="F15" i="7"/>
  <c r="D19" i="7" l="1"/>
  <c r="D21" i="7" s="1"/>
  <c r="D23" i="7" s="1"/>
  <c r="E19" i="7"/>
  <c r="E21" i="7" s="1"/>
  <c r="E23" i="7" s="1"/>
  <c r="E20" i="7"/>
  <c r="F12" i="7"/>
  <c r="F20" i="7" l="1"/>
  <c r="F19" i="7"/>
  <c r="E24" i="7"/>
  <c r="E26" i="7" l="1"/>
  <c r="E30" i="7"/>
  <c r="E28" i="7"/>
  <c r="F21" i="7"/>
  <c r="F23" i="7"/>
  <c r="D24" i="7"/>
  <c r="D28" i="7" l="1"/>
  <c r="D30" i="7"/>
  <c r="E32" i="7"/>
  <c r="F30" i="7"/>
  <c r="D26" i="7"/>
  <c r="F26" i="7" s="1"/>
  <c r="F28" i="7"/>
  <c r="F24" i="7"/>
  <c r="F9" i="1"/>
  <c r="D32" i="7" l="1"/>
  <c r="E11" i="1" l="1"/>
  <c r="F32" i="7"/>
  <c r="F34" i="7" s="1"/>
  <c r="F10" i="1"/>
  <c r="E13" i="1"/>
  <c r="D11" i="1"/>
  <c r="F11" i="1" l="1"/>
  <c r="F15" i="1"/>
  <c r="D14" i="1"/>
  <c r="D12" i="1"/>
  <c r="E14" i="1"/>
  <c r="E19" i="1" s="1"/>
  <c r="E12" i="1"/>
  <c r="D13" i="1"/>
  <c r="F13" i="1" s="1"/>
  <c r="D18" i="1" l="1"/>
  <c r="D19" i="1"/>
  <c r="E18" i="1"/>
  <c r="E20" i="1" s="1"/>
  <c r="E22" i="1" s="1"/>
  <c r="F12" i="1"/>
  <c r="F14" i="1"/>
  <c r="D20" i="1" l="1"/>
  <c r="D22" i="1" s="1"/>
  <c r="E23" i="1"/>
  <c r="F18" i="1"/>
  <c r="F19" i="1"/>
  <c r="E27" i="1" l="1"/>
  <c r="E29" i="1"/>
  <c r="E25" i="1"/>
  <c r="F20" i="1" l="1"/>
  <c r="E31" i="1"/>
  <c r="F22" i="1" l="1"/>
  <c r="D23" i="1"/>
  <c r="D27" i="1" l="1"/>
  <c r="D29" i="1"/>
  <c r="F29" i="1" s="1"/>
  <c r="D25" i="1"/>
  <c r="F23" i="1"/>
  <c r="F27" i="1"/>
  <c r="F25" i="1" l="1"/>
  <c r="D31" i="1"/>
  <c r="F31" i="1" l="1"/>
  <c r="F33" i="1" s="1"/>
</calcChain>
</file>

<file path=xl/sharedStrings.xml><?xml version="1.0" encoding="utf-8"?>
<sst xmlns="http://schemas.openxmlformats.org/spreadsheetml/2006/main" count="120" uniqueCount="48">
  <si>
    <t>Всего</t>
  </si>
  <si>
    <t>№ п/п</t>
  </si>
  <si>
    <t>Показатель</t>
  </si>
  <si>
    <t>Ед.измерения</t>
  </si>
  <si>
    <t>ставка</t>
  </si>
  <si>
    <t>Количество ставок учителей на максимально допустимую недельную нагрузку</t>
  </si>
  <si>
    <t>руб.</t>
  </si>
  <si>
    <t>Затраты на оплату труда учителей</t>
  </si>
  <si>
    <t>Значения показателей</t>
  </si>
  <si>
    <t>Доплаты за работу, не входящую в круг основных должностных обязанностей</t>
  </si>
  <si>
    <t>Премиальный фонд</t>
  </si>
  <si>
    <t>Фонд материальной помощи</t>
  </si>
  <si>
    <t>Итого затраты на оплату труда учителей:</t>
  </si>
  <si>
    <t>-в месяц</t>
  </si>
  <si>
    <t>-в год</t>
  </si>
  <si>
    <t>Отчисления во внебюджетные фонды (30,2%)</t>
  </si>
  <si>
    <t>Затраты на оплату труда АУП</t>
  </si>
  <si>
    <t>Затраты на оплату труда прочих работников, непосредственно связанных с оказанием муниципальной услуги</t>
  </si>
  <si>
    <t>Затраты на оплату труда прочих педработников, непосредственно связанных с оказанием муниципальной услуги</t>
  </si>
  <si>
    <t>Итого затраты на оплату труда работников, непосредственно связанных с оказанием муниципальной услуги</t>
  </si>
  <si>
    <t>Предельно допустимая недельная нагрузка</t>
  </si>
  <si>
    <t>час</t>
  </si>
  <si>
    <t>10 класс</t>
  </si>
  <si>
    <t>11 класс</t>
  </si>
  <si>
    <t>2,3 % от ФОТ учителей (из расчёта ФОТ по субвенции на 2016 год)</t>
  </si>
  <si>
    <t>1,6 % от ФОТ учителей (из расчёта ФОТ по субвенции на 2016 год)</t>
  </si>
  <si>
    <t>Надбавка за высокие результаты работы</t>
  </si>
  <si>
    <t>Доплаты за особые условия работы (20% от должностного оклада с доплатой за квалификацию)</t>
  </si>
  <si>
    <t>Размер заработной платы в соответствии со ставкой заработной платы</t>
  </si>
  <si>
    <t>Надбавка за интенсивность и высокие результаты работы (20,0 % от ФЗП по ставкам заработной платы)</t>
  </si>
  <si>
    <t>Надбавка за качество работы (20,0 % от ФЗП по ставкам заработной платы)</t>
  </si>
  <si>
    <t>0,7 % от ФОТ учителей (из расчёта ФОТ по субвенции на 2016 год) (добавить К=8489/7500=1,13; 0,7*1,13=0,8%)</t>
  </si>
  <si>
    <t>Общеобразовательные организации в городских поселениях-при реализация основных общеобразовательных программ и адаптированных образовательных программ при обучении на дому</t>
  </si>
  <si>
    <t>Общеобразовательные организации в сельских поселениях-при реализация основных общеобразовательных программ и адаптированных образовательных программ при обучении на дому</t>
  </si>
  <si>
    <t>Расчетная численность обучающихся, чел.</t>
  </si>
  <si>
    <t>Норматив на 1-го обучающегося в год, руб.</t>
  </si>
  <si>
    <t>Базовый норматив на затраты на оплату труда, непосредственно связанные с оказанием муниципальной услуги, руб.</t>
  </si>
  <si>
    <t>Отраслевые  корректирующие коэффициенты затрат на оплату труда, непосредственно связанных с оказанием муниципальной услуг, учитывающие специфику работы</t>
  </si>
  <si>
    <t>Базовый норматив на приобретение материальных запасов и иные затраты, непосредственно связанные с оказанием муниципальной услуги, руб.</t>
  </si>
  <si>
    <t>Базовый норматив на затраты, непосредственно связанные с оказанием муниципальной услуги, руб.</t>
  </si>
  <si>
    <t>87329,7 тыс. руб./548 классов-комплектов/25 обучающихся=6374 рублей</t>
  </si>
  <si>
    <t>Приложение №9</t>
  </si>
  <si>
    <t>Надбавка за квалификацию (максимально - 30% от ФЗП по ставкам заработной платы)</t>
  </si>
  <si>
    <t>Надбавки за выслугу лет (максимально -30% от ФЗП по ставкам заработной платы с надбавкой за квалификацию)</t>
  </si>
  <si>
    <t>Надбавки за работу в сельской местности (25% от ФЗП по ставкам заработной платы)</t>
  </si>
  <si>
    <t>0,7 % от ФОТ учителей (добавить К=8489/7500=1,13; 0,7*1,13=0,8%)</t>
  </si>
  <si>
    <t xml:space="preserve">1,6 % от ФОТ учителей </t>
  </si>
  <si>
    <t xml:space="preserve">2,3 % от ФОТ учителей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</si>
</sst>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#,##0.000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2" borderId="5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3" fontId="1" fillId="2" borderId="1" xfId="0" applyNumberFormat="1" applyFont="1" applyFill="1" applyBorder="1" applyAlignment="1">
      <alignment horizontal="center"/>
    </xf>
    <xf numFmtId="0" fontId="1" fillId="2" borderId="0" xfId="0" applyFont="1" applyFill="1"/>
    <xf numFmtId="4" fontId="1" fillId="2" borderId="1" xfId="0" applyNumberFormat="1" applyFont="1" applyFill="1" applyBorder="1" applyAlignment="1">
      <alignment horizontal="center" wrapText="1"/>
    </xf>
    <xf numFmtId="4" fontId="1" fillId="2" borderId="1" xfId="0" applyNumberFormat="1" applyFont="1" applyFill="1" applyBorder="1" applyAlignment="1">
      <alignment horizontal="center"/>
    </xf>
    <xf numFmtId="0" fontId="4" fillId="2" borderId="0" xfId="0" applyFont="1" applyFill="1" applyAlignment="1"/>
    <xf numFmtId="0" fontId="4" fillId="2" borderId="0" xfId="0" applyFont="1" applyFill="1" applyAlignment="1">
      <alignment horizontal="right"/>
    </xf>
    <xf numFmtId="0" fontId="4" fillId="2" borderId="0" xfId="0" applyFont="1" applyFill="1" applyAlignment="1">
      <alignment wrapText="1"/>
    </xf>
    <xf numFmtId="0" fontId="4" fillId="2" borderId="0" xfId="0" applyFont="1" applyFill="1"/>
    <xf numFmtId="0" fontId="1" fillId="2" borderId="2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1" fillId="2" borderId="5" xfId="0" applyFont="1" applyFill="1" applyBorder="1" applyAlignment="1">
      <alignment horizontal="center"/>
    </xf>
    <xf numFmtId="0" fontId="1" fillId="2" borderId="1" xfId="0" applyFont="1" applyFill="1" applyBorder="1"/>
    <xf numFmtId="49" fontId="1" fillId="2" borderId="1" xfId="0" applyNumberFormat="1" applyFont="1" applyFill="1" applyBorder="1" applyAlignment="1">
      <alignment wrapText="1"/>
    </xf>
    <xf numFmtId="4" fontId="1" fillId="2" borderId="1" xfId="0" applyNumberFormat="1" applyFont="1" applyFill="1" applyBorder="1"/>
    <xf numFmtId="165" fontId="1" fillId="2" borderId="1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left" wrapText="1"/>
    </xf>
    <xf numFmtId="0" fontId="2" fillId="2" borderId="3" xfId="0" applyFont="1" applyFill="1" applyBorder="1" applyAlignment="1">
      <alignment horizontal="left" wrapText="1"/>
    </xf>
    <xf numFmtId="0" fontId="2" fillId="2" borderId="2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4" fillId="2" borderId="0" xfId="0" applyFont="1" applyFill="1" applyAlignment="1">
      <alignment horizontal="right"/>
    </xf>
    <xf numFmtId="0" fontId="4" fillId="2" borderId="0" xfId="0" applyFont="1" applyFill="1" applyAlignment="1">
      <alignment horizontal="center" wrapText="1"/>
    </xf>
    <xf numFmtId="164" fontId="5" fillId="2" borderId="2" xfId="0" applyNumberFormat="1" applyFont="1" applyFill="1" applyBorder="1" applyAlignment="1">
      <alignment horizontal="left" vertical="center" wrapText="1"/>
    </xf>
    <xf numFmtId="164" fontId="5" fillId="2" borderId="7" xfId="0" applyNumberFormat="1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7"/>
  <sheetViews>
    <sheetView view="pageBreakPreview" zoomScale="71" zoomScaleNormal="68" zoomScaleSheetLayoutView="71" workbookViewId="0">
      <pane xSplit="3" ySplit="6" topLeftCell="D31" activePane="bottomRight" state="frozen"/>
      <selection pane="topRight" activeCell="D1" sqref="D1"/>
      <selection pane="bottomLeft" activeCell="A5" sqref="A5"/>
      <selection pane="bottomRight" activeCell="B26" sqref="B26:C26"/>
    </sheetView>
  </sheetViews>
  <sheetFormatPr defaultRowHeight="15" x14ac:dyDescent="0.25"/>
  <cols>
    <col min="1" max="1" width="7.140625" style="6" customWidth="1"/>
    <col min="2" max="2" width="28.28515625" style="6" customWidth="1"/>
    <col min="3" max="3" width="13.7109375" style="6" customWidth="1"/>
    <col min="4" max="4" width="12.140625" style="6" customWidth="1"/>
    <col min="5" max="5" width="12.7109375" style="6" customWidth="1"/>
    <col min="6" max="6" width="14.42578125" style="6" customWidth="1"/>
    <col min="7" max="16384" width="9.140625" style="6"/>
  </cols>
  <sheetData>
    <row r="1" spans="1:12" ht="18.75" x14ac:dyDescent="0.3">
      <c r="E1" s="33" t="s">
        <v>41</v>
      </c>
      <c r="F1" s="33"/>
      <c r="G1" s="10"/>
      <c r="H1" s="10"/>
    </row>
    <row r="2" spans="1:12" ht="52.5" customHeight="1" x14ac:dyDescent="0.3">
      <c r="A2" s="34" t="s">
        <v>32</v>
      </c>
      <c r="B2" s="34"/>
      <c r="C2" s="34"/>
      <c r="D2" s="34"/>
      <c r="E2" s="34"/>
      <c r="F2" s="34"/>
      <c r="G2" s="11"/>
      <c r="H2" s="11"/>
      <c r="I2" s="11"/>
      <c r="J2" s="9"/>
      <c r="K2" s="9"/>
      <c r="L2" s="9"/>
    </row>
    <row r="5" spans="1:12" ht="15" customHeight="1" x14ac:dyDescent="0.25">
      <c r="A5" s="27" t="s">
        <v>1</v>
      </c>
      <c r="B5" s="31" t="s">
        <v>2</v>
      </c>
      <c r="C5" s="31" t="s">
        <v>3</v>
      </c>
      <c r="D5" s="32" t="s">
        <v>8</v>
      </c>
      <c r="E5" s="32"/>
      <c r="F5" s="32"/>
    </row>
    <row r="6" spans="1:12" ht="15" customHeight="1" x14ac:dyDescent="0.25">
      <c r="A6" s="28"/>
      <c r="B6" s="31"/>
      <c r="C6" s="31"/>
      <c r="D6" s="13" t="s">
        <v>22</v>
      </c>
      <c r="E6" s="13" t="s">
        <v>23</v>
      </c>
      <c r="F6" s="13" t="s">
        <v>0</v>
      </c>
    </row>
    <row r="7" spans="1:12" ht="30" customHeight="1" x14ac:dyDescent="0.25">
      <c r="A7" s="1"/>
      <c r="B7" s="29" t="s">
        <v>7</v>
      </c>
      <c r="C7" s="30"/>
      <c r="D7" s="31"/>
      <c r="E7" s="31"/>
      <c r="F7" s="31"/>
    </row>
    <row r="8" spans="1:12" ht="42.75" customHeight="1" x14ac:dyDescent="0.25">
      <c r="A8" s="1">
        <v>1</v>
      </c>
      <c r="B8" s="2" t="s">
        <v>20</v>
      </c>
      <c r="C8" s="3" t="s">
        <v>21</v>
      </c>
      <c r="D8" s="4">
        <v>18</v>
      </c>
      <c r="E8" s="4">
        <v>18</v>
      </c>
      <c r="F8" s="5">
        <f t="shared" ref="F8:F16" si="0">D8+E8</f>
        <v>36</v>
      </c>
    </row>
    <row r="9" spans="1:12" ht="43.5" customHeight="1" x14ac:dyDescent="0.25">
      <c r="A9" s="14">
        <v>2</v>
      </c>
      <c r="B9" s="15" t="s">
        <v>5</v>
      </c>
      <c r="C9" s="14" t="s">
        <v>4</v>
      </c>
      <c r="D9" s="14">
        <f>ROUND(D8/18,2)</f>
        <v>1</v>
      </c>
      <c r="E9" s="14">
        <f t="shared" ref="E9" si="1">ROUND(E8/18,2)</f>
        <v>1</v>
      </c>
      <c r="F9" s="8">
        <f t="shared" si="0"/>
        <v>2</v>
      </c>
    </row>
    <row r="10" spans="1:12" ht="45" x14ac:dyDescent="0.25">
      <c r="A10" s="1">
        <v>3</v>
      </c>
      <c r="B10" s="15" t="s">
        <v>28</v>
      </c>
      <c r="C10" s="14" t="s">
        <v>6</v>
      </c>
      <c r="D10" s="8">
        <f>ROUND(8621*D9,2)</f>
        <v>8621</v>
      </c>
      <c r="E10" s="8">
        <f>ROUND(8621*E9,2)</f>
        <v>8621</v>
      </c>
      <c r="F10" s="8">
        <f t="shared" si="0"/>
        <v>17242</v>
      </c>
    </row>
    <row r="11" spans="1:12" ht="60" x14ac:dyDescent="0.25">
      <c r="A11" s="14">
        <v>4</v>
      </c>
      <c r="B11" s="15" t="s">
        <v>42</v>
      </c>
      <c r="C11" s="14" t="s">
        <v>6</v>
      </c>
      <c r="D11" s="8">
        <f t="shared" ref="D11:E11" si="2">ROUND(D10*0.3,2)</f>
        <v>2586.3000000000002</v>
      </c>
      <c r="E11" s="8">
        <f t="shared" si="2"/>
        <v>2586.3000000000002</v>
      </c>
      <c r="F11" s="8">
        <f t="shared" si="0"/>
        <v>5172.6000000000004</v>
      </c>
    </row>
    <row r="12" spans="1:12" ht="63" customHeight="1" x14ac:dyDescent="0.25">
      <c r="A12" s="1">
        <v>5</v>
      </c>
      <c r="B12" s="15" t="s">
        <v>27</v>
      </c>
      <c r="C12" s="14" t="s">
        <v>6</v>
      </c>
      <c r="D12" s="8">
        <f>ROUND((D10+D11)*0.2,2)</f>
        <v>2241.46</v>
      </c>
      <c r="E12" s="8">
        <f t="shared" ref="E12" si="3">ROUND((E10+E11)*0.2,2)</f>
        <v>2241.46</v>
      </c>
      <c r="F12" s="8">
        <f t="shared" si="0"/>
        <v>4482.92</v>
      </c>
    </row>
    <row r="13" spans="1:12" ht="75" x14ac:dyDescent="0.25">
      <c r="A13" s="14">
        <v>6</v>
      </c>
      <c r="B13" s="15" t="s">
        <v>43</v>
      </c>
      <c r="C13" s="14" t="s">
        <v>6</v>
      </c>
      <c r="D13" s="8">
        <f t="shared" ref="D13:E13" si="4">ROUND((D10+D11)*0.3,2)</f>
        <v>3362.19</v>
      </c>
      <c r="E13" s="8">
        <f t="shared" si="4"/>
        <v>3362.19</v>
      </c>
      <c r="F13" s="8">
        <f t="shared" si="0"/>
        <v>6724.38</v>
      </c>
    </row>
    <row r="14" spans="1:12" ht="45" x14ac:dyDescent="0.25">
      <c r="A14" s="1">
        <v>7</v>
      </c>
      <c r="B14" s="15" t="s">
        <v>9</v>
      </c>
      <c r="C14" s="14" t="s">
        <v>6</v>
      </c>
      <c r="D14" s="8">
        <f>ROUND((D10+D11)*0.2,2)</f>
        <v>2241.46</v>
      </c>
      <c r="E14" s="8">
        <f t="shared" ref="E14" si="5">ROUND((E10+E11)*0.2,2)</f>
        <v>2241.46</v>
      </c>
      <c r="F14" s="8">
        <f t="shared" si="0"/>
        <v>4482.92</v>
      </c>
    </row>
    <row r="15" spans="1:12" ht="60" x14ac:dyDescent="0.25">
      <c r="A15" s="14">
        <v>8</v>
      </c>
      <c r="B15" s="15" t="s">
        <v>29</v>
      </c>
      <c r="C15" s="14" t="s">
        <v>6</v>
      </c>
      <c r="D15" s="8">
        <f>ROUND(D10*0.1,2)</f>
        <v>862.1</v>
      </c>
      <c r="E15" s="8">
        <f>ROUND(E10*0.1,2)</f>
        <v>862.1</v>
      </c>
      <c r="F15" s="8">
        <f t="shared" si="0"/>
        <v>1724.2</v>
      </c>
    </row>
    <row r="16" spans="1:12" ht="45" x14ac:dyDescent="0.25">
      <c r="A16" s="16"/>
      <c r="B16" s="15" t="s">
        <v>30</v>
      </c>
      <c r="C16" s="14" t="s">
        <v>6</v>
      </c>
      <c r="D16" s="8">
        <v>0</v>
      </c>
      <c r="E16" s="8">
        <v>0</v>
      </c>
      <c r="F16" s="8">
        <f t="shared" si="0"/>
        <v>0</v>
      </c>
    </row>
    <row r="17" spans="1:6" ht="30" x14ac:dyDescent="0.25">
      <c r="A17" s="1">
        <v>9</v>
      </c>
      <c r="B17" s="15" t="s">
        <v>26</v>
      </c>
      <c r="C17" s="14" t="s">
        <v>6</v>
      </c>
      <c r="D17" s="8"/>
      <c r="E17" s="8"/>
      <c r="F17" s="8"/>
    </row>
    <row r="18" spans="1:6" x14ac:dyDescent="0.25">
      <c r="A18" s="14">
        <v>10</v>
      </c>
      <c r="B18" s="17" t="s">
        <v>10</v>
      </c>
      <c r="C18" s="14" t="s">
        <v>6</v>
      </c>
      <c r="D18" s="8">
        <f>ROUND((D10+D11+D13+D14+D15+D17+D12+D16)*0.05,2)</f>
        <v>995.73</v>
      </c>
      <c r="E18" s="8">
        <f>ROUND((E10+E11+E13+E14+E15+E17+E12+E16)*0.05,2)</f>
        <v>995.73</v>
      </c>
      <c r="F18" s="8">
        <f>D18+E18</f>
        <v>1991.46</v>
      </c>
    </row>
    <row r="19" spans="1:6" x14ac:dyDescent="0.25">
      <c r="A19" s="1">
        <v>11</v>
      </c>
      <c r="B19" s="17" t="s">
        <v>11</v>
      </c>
      <c r="C19" s="14" t="s">
        <v>6</v>
      </c>
      <c r="D19" s="14">
        <f>ROUND((D10+D11+D13+D14+D15+D17+D12+D16)*0.01,2)</f>
        <v>199.15</v>
      </c>
      <c r="E19" s="14">
        <f>ROUND((E10+E11+E13+E14+E15+E17+E12+E16)*0.01,2)</f>
        <v>199.15</v>
      </c>
      <c r="F19" s="8">
        <f>D19+E19</f>
        <v>398.3</v>
      </c>
    </row>
    <row r="20" spans="1:6" ht="31.5" customHeight="1" x14ac:dyDescent="0.25">
      <c r="A20" s="14">
        <v>12</v>
      </c>
      <c r="B20" s="15" t="s">
        <v>15</v>
      </c>
      <c r="C20" s="14" t="s">
        <v>6</v>
      </c>
      <c r="D20" s="7">
        <f>ROUND((D10+D11+D13+D14+D15+D18+D19+D12+D16)*0.302,2)</f>
        <v>6375.04</v>
      </c>
      <c r="E20" s="7">
        <f>ROUND((E10+E11+E13+E14+E15+E18+E19+E12+E16)*0.302,2)</f>
        <v>6375.04</v>
      </c>
      <c r="F20" s="8">
        <f>D20+E20</f>
        <v>12750.08</v>
      </c>
    </row>
    <row r="21" spans="1:6" ht="30" x14ac:dyDescent="0.25">
      <c r="A21" s="14"/>
      <c r="B21" s="15" t="s">
        <v>12</v>
      </c>
      <c r="C21" s="14"/>
      <c r="D21" s="8"/>
      <c r="E21" s="8"/>
      <c r="F21" s="8"/>
    </row>
    <row r="22" spans="1:6" x14ac:dyDescent="0.25">
      <c r="A22" s="14"/>
      <c r="B22" s="18" t="s">
        <v>13</v>
      </c>
      <c r="C22" s="14" t="s">
        <v>6</v>
      </c>
      <c r="D22" s="8">
        <f>D10+D11+D13+D14+D15+D18+D19+D20+D12+D16</f>
        <v>27484.43</v>
      </c>
      <c r="E22" s="8">
        <f>E10+E11+E13+E14+E15+E18+E19+E20+E12+E16</f>
        <v>27484.43</v>
      </c>
      <c r="F22" s="8">
        <f>D22+E22</f>
        <v>54968.86</v>
      </c>
    </row>
    <row r="23" spans="1:6" x14ac:dyDescent="0.25">
      <c r="A23" s="17"/>
      <c r="B23" s="18" t="s">
        <v>14</v>
      </c>
      <c r="C23" s="14" t="s">
        <v>6</v>
      </c>
      <c r="D23" s="8">
        <f t="shared" ref="D23:E23" si="6">ROUND(D22*12,2)</f>
        <v>329813.15999999997</v>
      </c>
      <c r="E23" s="8">
        <f t="shared" si="6"/>
        <v>329813.15999999997</v>
      </c>
      <c r="F23" s="8">
        <f>D23+E23</f>
        <v>659626.31999999995</v>
      </c>
    </row>
    <row r="24" spans="1:6" ht="19.5" customHeight="1" x14ac:dyDescent="0.25">
      <c r="A24" s="17"/>
      <c r="B24" s="25" t="s">
        <v>16</v>
      </c>
      <c r="C24" s="26"/>
      <c r="D24" s="17"/>
      <c r="E24" s="17"/>
      <c r="F24" s="19"/>
    </row>
    <row r="25" spans="1:6" x14ac:dyDescent="0.25">
      <c r="A25" s="17"/>
      <c r="B25" s="15" t="s">
        <v>47</v>
      </c>
      <c r="C25" s="14" t="s">
        <v>6</v>
      </c>
      <c r="D25" s="8">
        <f>ROUND(D23*0.023,2)</f>
        <v>7585.7</v>
      </c>
      <c r="E25" s="8">
        <f t="shared" ref="E25" si="7">ROUND(E23*0.023,2)</f>
        <v>7585.7</v>
      </c>
      <c r="F25" s="8">
        <f>D25+E25</f>
        <v>15171.4</v>
      </c>
    </row>
    <row r="26" spans="1:6" ht="66" customHeight="1" x14ac:dyDescent="0.25">
      <c r="A26" s="17"/>
      <c r="B26" s="23" t="s">
        <v>18</v>
      </c>
      <c r="C26" s="24"/>
      <c r="D26" s="8"/>
      <c r="E26" s="8"/>
      <c r="F26" s="8"/>
    </row>
    <row r="27" spans="1:6" ht="45" customHeight="1" x14ac:dyDescent="0.25">
      <c r="A27" s="17"/>
      <c r="B27" s="15" t="s">
        <v>46</v>
      </c>
      <c r="C27" s="14" t="s">
        <v>6</v>
      </c>
      <c r="D27" s="8">
        <f>ROUND(0.016*D23,2)</f>
        <v>5277.01</v>
      </c>
      <c r="E27" s="8">
        <f t="shared" ref="E27" si="8">ROUND(0.016*E23,2)</f>
        <v>5277.01</v>
      </c>
      <c r="F27" s="8">
        <f>D27+E27</f>
        <v>10554.02</v>
      </c>
    </row>
    <row r="28" spans="1:6" ht="66.75" customHeight="1" x14ac:dyDescent="0.25">
      <c r="A28" s="17"/>
      <c r="B28" s="23" t="s">
        <v>17</v>
      </c>
      <c r="C28" s="24"/>
      <c r="D28" s="17"/>
      <c r="E28" s="17"/>
      <c r="F28" s="19"/>
    </row>
    <row r="29" spans="1:6" ht="45" x14ac:dyDescent="0.25">
      <c r="A29" s="17"/>
      <c r="B29" s="15" t="s">
        <v>45</v>
      </c>
      <c r="C29" s="14" t="s">
        <v>6</v>
      </c>
      <c r="D29" s="8">
        <f>ROUND(0.008*D23,2)</f>
        <v>2638.51</v>
      </c>
      <c r="E29" s="8">
        <f>ROUND(0.008*E23,2)</f>
        <v>2638.51</v>
      </c>
      <c r="F29" s="8">
        <f>D29+E29</f>
        <v>5277.02</v>
      </c>
    </row>
    <row r="30" spans="1:6" ht="68.25" customHeight="1" x14ac:dyDescent="0.25">
      <c r="A30" s="17"/>
      <c r="B30" s="23" t="s">
        <v>19</v>
      </c>
      <c r="C30" s="24"/>
      <c r="D30" s="17"/>
      <c r="E30" s="17"/>
      <c r="F30" s="19"/>
    </row>
    <row r="31" spans="1:6" x14ac:dyDescent="0.25">
      <c r="A31" s="17"/>
      <c r="B31" s="17"/>
      <c r="C31" s="14" t="s">
        <v>6</v>
      </c>
      <c r="D31" s="8">
        <f t="shared" ref="D31:E31" si="9">D23+D25+D27+D29</f>
        <v>345314.38</v>
      </c>
      <c r="E31" s="8">
        <f t="shared" si="9"/>
        <v>345314.38</v>
      </c>
      <c r="F31" s="8">
        <f>D31+E31</f>
        <v>690628.76</v>
      </c>
    </row>
    <row r="32" spans="1:6" ht="30.75" customHeight="1" x14ac:dyDescent="0.25">
      <c r="A32" s="17"/>
      <c r="B32" s="23" t="s">
        <v>34</v>
      </c>
      <c r="C32" s="24"/>
      <c r="D32" s="5">
        <v>1</v>
      </c>
      <c r="E32" s="5">
        <v>1</v>
      </c>
      <c r="F32" s="5">
        <v>1</v>
      </c>
    </row>
    <row r="33" spans="1:6" ht="28.5" customHeight="1" x14ac:dyDescent="0.25">
      <c r="A33" s="17"/>
      <c r="B33" s="23" t="s">
        <v>35</v>
      </c>
      <c r="C33" s="24"/>
      <c r="D33" s="5"/>
      <c r="E33" s="5"/>
      <c r="F33" s="5">
        <f>ROUND(F31/2,0)</f>
        <v>345314</v>
      </c>
    </row>
    <row r="34" spans="1:6" ht="72.75" customHeight="1" x14ac:dyDescent="0.25">
      <c r="A34" s="17"/>
      <c r="B34" s="23" t="s">
        <v>36</v>
      </c>
      <c r="C34" s="24"/>
      <c r="D34" s="8"/>
      <c r="E34" s="8"/>
      <c r="F34" s="5">
        <v>345314</v>
      </c>
    </row>
    <row r="35" spans="1:6" ht="96" customHeight="1" x14ac:dyDescent="0.25">
      <c r="A35" s="17"/>
      <c r="B35" s="35" t="s">
        <v>37</v>
      </c>
      <c r="C35" s="36"/>
      <c r="D35" s="8"/>
      <c r="E35" s="8"/>
      <c r="F35" s="20">
        <f>ROUND(F33/F34,3)</f>
        <v>1</v>
      </c>
    </row>
    <row r="36" spans="1:6" ht="66" customHeight="1" x14ac:dyDescent="0.25">
      <c r="A36" s="17"/>
      <c r="B36" s="23" t="s">
        <v>38</v>
      </c>
      <c r="C36" s="24"/>
      <c r="D36" s="21" t="s">
        <v>40</v>
      </c>
      <c r="E36" s="22"/>
      <c r="F36" s="5">
        <v>6374</v>
      </c>
    </row>
    <row r="37" spans="1:6" ht="52.5" customHeight="1" x14ac:dyDescent="0.25">
      <c r="A37" s="17"/>
      <c r="B37" s="23" t="s">
        <v>39</v>
      </c>
      <c r="C37" s="24"/>
      <c r="D37" s="17"/>
      <c r="E37" s="17"/>
      <c r="F37" s="5">
        <f>F34+F36</f>
        <v>351688</v>
      </c>
    </row>
  </sheetData>
  <mergeCells count="19">
    <mergeCell ref="E1:F1"/>
    <mergeCell ref="A2:F2"/>
    <mergeCell ref="B26:C26"/>
    <mergeCell ref="B37:C37"/>
    <mergeCell ref="B32:C32"/>
    <mergeCell ref="B33:C33"/>
    <mergeCell ref="B34:C34"/>
    <mergeCell ref="B35:C35"/>
    <mergeCell ref="B36:C36"/>
    <mergeCell ref="D36:E36"/>
    <mergeCell ref="B30:C30"/>
    <mergeCell ref="B28:C28"/>
    <mergeCell ref="B24:C24"/>
    <mergeCell ref="A5:A6"/>
    <mergeCell ref="B7:C7"/>
    <mergeCell ref="C5:C6"/>
    <mergeCell ref="B5:B6"/>
    <mergeCell ref="D5:F5"/>
    <mergeCell ref="D7:F7"/>
  </mergeCells>
  <printOptions horizontalCentered="1"/>
  <pageMargins left="0.51181102362204722" right="0.11811023622047245" top="0.74803149606299213" bottom="0.74803149606299213" header="0.31496062992125984" footer="0.31496062992125984"/>
  <pageSetup paperSize="9" scale="5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tabSelected="1" view="pageBreakPreview" zoomScale="60" zoomScaleNormal="68" workbookViewId="0">
      <pane xSplit="3" ySplit="6" topLeftCell="D31" activePane="bottomRight" state="frozen"/>
      <selection pane="topRight" activeCell="D1" sqref="D1"/>
      <selection pane="bottomLeft" activeCell="A5" sqref="A5"/>
      <selection pane="bottomRight" activeCell="F14" sqref="F14"/>
    </sheetView>
  </sheetViews>
  <sheetFormatPr defaultRowHeight="15" x14ac:dyDescent="0.25"/>
  <cols>
    <col min="1" max="1" width="7.140625" style="6" customWidth="1"/>
    <col min="2" max="2" width="28.28515625" style="6" customWidth="1"/>
    <col min="3" max="3" width="13.7109375" style="6" customWidth="1"/>
    <col min="4" max="4" width="12.140625" style="6" customWidth="1"/>
    <col min="5" max="5" width="12.7109375" style="6" customWidth="1"/>
    <col min="6" max="6" width="14.42578125" style="6" customWidth="1"/>
    <col min="7" max="16384" width="9.140625" style="6"/>
  </cols>
  <sheetData>
    <row r="1" spans="1:10" ht="18.75" x14ac:dyDescent="0.3">
      <c r="A1" s="12"/>
      <c r="B1" s="12"/>
      <c r="C1" s="12"/>
      <c r="D1" s="12"/>
      <c r="E1" s="33" t="s">
        <v>41</v>
      </c>
      <c r="F1" s="33"/>
      <c r="G1" s="10"/>
      <c r="H1" s="10"/>
    </row>
    <row r="2" spans="1:10" ht="54.75" customHeight="1" x14ac:dyDescent="0.3">
      <c r="A2" s="34" t="s">
        <v>33</v>
      </c>
      <c r="B2" s="34"/>
      <c r="C2" s="34"/>
      <c r="D2" s="34"/>
      <c r="E2" s="34"/>
      <c r="F2" s="34"/>
      <c r="G2" s="11"/>
      <c r="H2" s="11"/>
      <c r="I2" s="11"/>
    </row>
    <row r="5" spans="1:10" ht="15" customHeight="1" x14ac:dyDescent="0.25">
      <c r="A5" s="27" t="s">
        <v>1</v>
      </c>
      <c r="B5" s="31" t="s">
        <v>2</v>
      </c>
      <c r="C5" s="31" t="s">
        <v>3</v>
      </c>
      <c r="D5" s="32" t="s">
        <v>8</v>
      </c>
      <c r="E5" s="32"/>
      <c r="F5" s="32"/>
    </row>
    <row r="6" spans="1:10" ht="15" customHeight="1" x14ac:dyDescent="0.25">
      <c r="A6" s="28"/>
      <c r="B6" s="31"/>
      <c r="C6" s="31"/>
      <c r="D6" s="13" t="s">
        <v>22</v>
      </c>
      <c r="E6" s="13" t="s">
        <v>23</v>
      </c>
      <c r="F6" s="14" t="s">
        <v>0</v>
      </c>
    </row>
    <row r="7" spans="1:10" ht="30" customHeight="1" x14ac:dyDescent="0.25">
      <c r="A7" s="1"/>
      <c r="B7" s="29" t="s">
        <v>7</v>
      </c>
      <c r="C7" s="30"/>
      <c r="D7" s="31"/>
      <c r="E7" s="31"/>
      <c r="F7" s="31"/>
    </row>
    <row r="8" spans="1:10" ht="30" customHeight="1" x14ac:dyDescent="0.25">
      <c r="A8" s="1">
        <v>1</v>
      </c>
      <c r="B8" s="2" t="s">
        <v>20</v>
      </c>
      <c r="C8" s="3" t="s">
        <v>21</v>
      </c>
      <c r="D8" s="4">
        <v>18</v>
      </c>
      <c r="E8" s="4">
        <v>18</v>
      </c>
      <c r="F8" s="5">
        <f t="shared" ref="F8:F17" si="0">D8+E8</f>
        <v>36</v>
      </c>
    </row>
    <row r="9" spans="1:10" ht="43.5" customHeight="1" x14ac:dyDescent="0.25">
      <c r="A9" s="14">
        <v>2</v>
      </c>
      <c r="B9" s="15" t="s">
        <v>5</v>
      </c>
      <c r="C9" s="14" t="s">
        <v>4</v>
      </c>
      <c r="D9" s="14">
        <f>ROUND(D8/18,2)</f>
        <v>1</v>
      </c>
      <c r="E9" s="14">
        <f t="shared" ref="E9" si="1">ROUND(E8/18,2)</f>
        <v>1</v>
      </c>
      <c r="F9" s="8">
        <f t="shared" si="0"/>
        <v>2</v>
      </c>
      <c r="J9" s="15"/>
    </row>
    <row r="10" spans="1:10" ht="45" x14ac:dyDescent="0.25">
      <c r="A10" s="1">
        <v>3</v>
      </c>
      <c r="B10" s="15" t="s">
        <v>28</v>
      </c>
      <c r="C10" s="14" t="s">
        <v>6</v>
      </c>
      <c r="D10" s="8">
        <f>ROUND(8621*D9,2)</f>
        <v>8621</v>
      </c>
      <c r="E10" s="8">
        <f>ROUND(8621*E9,2)</f>
        <v>8621</v>
      </c>
      <c r="F10" s="8">
        <f t="shared" si="0"/>
        <v>17242</v>
      </c>
      <c r="J10" s="15"/>
    </row>
    <row r="11" spans="1:10" ht="60" x14ac:dyDescent="0.25">
      <c r="A11" s="14">
        <v>4</v>
      </c>
      <c r="B11" s="15" t="s">
        <v>42</v>
      </c>
      <c r="C11" s="14" t="s">
        <v>6</v>
      </c>
      <c r="D11" s="8">
        <f t="shared" ref="D11:E11" si="2">ROUND(D10*0.3,2)</f>
        <v>2586.3000000000002</v>
      </c>
      <c r="E11" s="8">
        <f t="shared" si="2"/>
        <v>2586.3000000000002</v>
      </c>
      <c r="F11" s="8">
        <f t="shared" si="0"/>
        <v>5172.6000000000004</v>
      </c>
    </row>
    <row r="12" spans="1:10" ht="62.25" customHeight="1" x14ac:dyDescent="0.25">
      <c r="A12" s="1">
        <v>5</v>
      </c>
      <c r="B12" s="15" t="s">
        <v>27</v>
      </c>
      <c r="C12" s="14" t="s">
        <v>6</v>
      </c>
      <c r="D12" s="8">
        <f>ROUND((D10+D11)*0.2,2)</f>
        <v>2241.46</v>
      </c>
      <c r="E12" s="8">
        <f t="shared" ref="E12" si="3">ROUND((E10+E11)*0.2,2)</f>
        <v>2241.46</v>
      </c>
      <c r="F12" s="8">
        <f t="shared" si="0"/>
        <v>4482.92</v>
      </c>
    </row>
    <row r="13" spans="1:10" ht="75" x14ac:dyDescent="0.25">
      <c r="A13" s="14">
        <v>6</v>
      </c>
      <c r="B13" s="15" t="s">
        <v>43</v>
      </c>
      <c r="C13" s="14" t="s">
        <v>6</v>
      </c>
      <c r="D13" s="8">
        <f t="shared" ref="D13:E13" si="4">ROUND((D10+D11)*0.3,2)</f>
        <v>3362.19</v>
      </c>
      <c r="E13" s="8">
        <f t="shared" si="4"/>
        <v>3362.19</v>
      </c>
      <c r="F13" s="8">
        <f t="shared" si="0"/>
        <v>6724.38</v>
      </c>
    </row>
    <row r="14" spans="1:10" ht="60" x14ac:dyDescent="0.25">
      <c r="A14" s="1">
        <v>7</v>
      </c>
      <c r="B14" s="15" t="s">
        <v>44</v>
      </c>
      <c r="C14" s="14" t="s">
        <v>6</v>
      </c>
      <c r="D14" s="8">
        <f>ROUND(D10*0.25,2)</f>
        <v>2155.25</v>
      </c>
      <c r="E14" s="8">
        <f t="shared" ref="E14" si="5">ROUND(E10*0.25,2)</f>
        <v>2155.25</v>
      </c>
      <c r="F14" s="8">
        <f t="shared" si="0"/>
        <v>4310.5</v>
      </c>
    </row>
    <row r="15" spans="1:10" ht="45" x14ac:dyDescent="0.25">
      <c r="A15" s="14">
        <v>8</v>
      </c>
      <c r="B15" s="15" t="s">
        <v>9</v>
      </c>
      <c r="C15" s="14" t="s">
        <v>6</v>
      </c>
      <c r="D15" s="8">
        <f>ROUND((D10+D11)*0.2,2)</f>
        <v>2241.46</v>
      </c>
      <c r="E15" s="8">
        <f t="shared" ref="E15" si="6">ROUND((E10+E11)*0.2,2)</f>
        <v>2241.46</v>
      </c>
      <c r="F15" s="8">
        <f t="shared" si="0"/>
        <v>4482.92</v>
      </c>
    </row>
    <row r="16" spans="1:10" ht="60" x14ac:dyDescent="0.25">
      <c r="A16" s="1">
        <v>9</v>
      </c>
      <c r="B16" s="15" t="s">
        <v>29</v>
      </c>
      <c r="C16" s="14" t="s">
        <v>6</v>
      </c>
      <c r="D16" s="8">
        <f>ROUND(D10*0.1,2)</f>
        <v>862.1</v>
      </c>
      <c r="E16" s="8">
        <f>ROUND(E10*0.1,2)</f>
        <v>862.1</v>
      </c>
      <c r="F16" s="8">
        <f t="shared" si="0"/>
        <v>1724.2</v>
      </c>
    </row>
    <row r="17" spans="1:6" ht="45" x14ac:dyDescent="0.25">
      <c r="A17" s="1"/>
      <c r="B17" s="15" t="s">
        <v>30</v>
      </c>
      <c r="C17" s="14" t="s">
        <v>6</v>
      </c>
      <c r="D17" s="8">
        <v>0</v>
      </c>
      <c r="E17" s="8">
        <v>0</v>
      </c>
      <c r="F17" s="8">
        <f t="shared" si="0"/>
        <v>0</v>
      </c>
    </row>
    <row r="18" spans="1:6" ht="30" x14ac:dyDescent="0.25">
      <c r="A18" s="14">
        <v>10</v>
      </c>
      <c r="B18" s="15" t="s">
        <v>26</v>
      </c>
      <c r="C18" s="14" t="s">
        <v>6</v>
      </c>
      <c r="D18" s="8"/>
      <c r="E18" s="8"/>
      <c r="F18" s="8"/>
    </row>
    <row r="19" spans="1:6" x14ac:dyDescent="0.25">
      <c r="A19" s="1">
        <v>11</v>
      </c>
      <c r="B19" s="17" t="s">
        <v>10</v>
      </c>
      <c r="C19" s="14" t="s">
        <v>6</v>
      </c>
      <c r="D19" s="8">
        <f>ROUND((D10+D11+D13+D14+D15+D16+D18+D12+D16)*0.05,2)</f>
        <v>1146.5899999999999</v>
      </c>
      <c r="E19" s="8">
        <f>ROUND((E10+E11+E13+E14+E15+E16+E18+E12+E16)*0.05,2)</f>
        <v>1146.5899999999999</v>
      </c>
      <c r="F19" s="8">
        <f>D19+E19</f>
        <v>2293.1799999999998</v>
      </c>
    </row>
    <row r="20" spans="1:6" x14ac:dyDescent="0.25">
      <c r="A20" s="14">
        <v>12</v>
      </c>
      <c r="B20" s="17" t="s">
        <v>11</v>
      </c>
      <c r="C20" s="14" t="s">
        <v>6</v>
      </c>
      <c r="D20" s="14">
        <f>ROUND((D10+D11+D13+D14+D15+D16+D18+D12+D16)*0.01,2)</f>
        <v>229.32</v>
      </c>
      <c r="E20" s="14">
        <f>ROUND((E10+E11+E13+E14+E15+E16+E18+E12+E16)*0.01,2)</f>
        <v>229.32</v>
      </c>
      <c r="F20" s="8">
        <f>D20+E20</f>
        <v>458.64</v>
      </c>
    </row>
    <row r="21" spans="1:6" ht="31.5" customHeight="1" x14ac:dyDescent="0.25">
      <c r="A21" s="1">
        <v>13</v>
      </c>
      <c r="B21" s="15" t="s">
        <v>15</v>
      </c>
      <c r="C21" s="14" t="s">
        <v>6</v>
      </c>
      <c r="D21" s="7">
        <f>ROUND((D10+D11+D13+D14+D15+D16+D19+D20+D12+D16)*0.302,2)</f>
        <v>7340.95</v>
      </c>
      <c r="E21" s="7">
        <f>ROUND((E10+E11+E13+E14+E15+E16+E19+E20+E12+E16)*0.302,2)</f>
        <v>7340.95</v>
      </c>
      <c r="F21" s="8">
        <f>D21+E21</f>
        <v>14681.9</v>
      </c>
    </row>
    <row r="22" spans="1:6" ht="30" x14ac:dyDescent="0.25">
      <c r="A22" s="14"/>
      <c r="B22" s="15" t="s">
        <v>12</v>
      </c>
      <c r="C22" s="14"/>
      <c r="D22" s="8"/>
      <c r="E22" s="8"/>
      <c r="F22" s="8"/>
    </row>
    <row r="23" spans="1:6" x14ac:dyDescent="0.25">
      <c r="A23" s="14"/>
      <c r="B23" s="18" t="s">
        <v>13</v>
      </c>
      <c r="C23" s="14" t="s">
        <v>6</v>
      </c>
      <c r="D23" s="8">
        <f>D10+D11+D13+D15+D14+D16+D19+D20+D21+D12+D16</f>
        <v>31648.719999999998</v>
      </c>
      <c r="E23" s="8">
        <f>E10+E11+E13+E15+E14+E16+E19+E20+E21+E12+E16</f>
        <v>31648.719999999998</v>
      </c>
      <c r="F23" s="8">
        <f>D23+E23</f>
        <v>63297.439999999995</v>
      </c>
    </row>
    <row r="24" spans="1:6" x14ac:dyDescent="0.25">
      <c r="A24" s="17"/>
      <c r="B24" s="18" t="s">
        <v>14</v>
      </c>
      <c r="C24" s="14" t="s">
        <v>6</v>
      </c>
      <c r="D24" s="8">
        <f t="shared" ref="D24:E24" si="7">ROUND(D23*12,2)</f>
        <v>379784.64</v>
      </c>
      <c r="E24" s="8">
        <f t="shared" si="7"/>
        <v>379784.64</v>
      </c>
      <c r="F24" s="8">
        <f>D24+E24</f>
        <v>759569.28</v>
      </c>
    </row>
    <row r="25" spans="1:6" ht="19.5" customHeight="1" x14ac:dyDescent="0.25">
      <c r="A25" s="17"/>
      <c r="B25" s="25" t="s">
        <v>16</v>
      </c>
      <c r="C25" s="26"/>
      <c r="D25" s="17"/>
      <c r="E25" s="17"/>
      <c r="F25" s="19"/>
    </row>
    <row r="26" spans="1:6" ht="45" x14ac:dyDescent="0.25">
      <c r="A26" s="17"/>
      <c r="B26" s="15" t="s">
        <v>24</v>
      </c>
      <c r="C26" s="14" t="s">
        <v>6</v>
      </c>
      <c r="D26" s="8">
        <f>ROUND(D24*0.023,2)</f>
        <v>8735.0499999999993</v>
      </c>
      <c r="E26" s="8">
        <f t="shared" ref="E26" si="8">ROUND(E24*0.023,2)</f>
        <v>8735.0499999999993</v>
      </c>
      <c r="F26" s="8">
        <f>D26+E26</f>
        <v>17470.099999999999</v>
      </c>
    </row>
    <row r="27" spans="1:6" ht="66" customHeight="1" x14ac:dyDescent="0.25">
      <c r="A27" s="17"/>
      <c r="B27" s="23" t="s">
        <v>18</v>
      </c>
      <c r="C27" s="24"/>
      <c r="D27" s="8"/>
      <c r="E27" s="8"/>
      <c r="F27" s="8"/>
    </row>
    <row r="28" spans="1:6" ht="45" customHeight="1" x14ac:dyDescent="0.25">
      <c r="A28" s="17"/>
      <c r="B28" s="15" t="s">
        <v>25</v>
      </c>
      <c r="C28" s="14" t="s">
        <v>6</v>
      </c>
      <c r="D28" s="8">
        <f>ROUND(0.016*D24,2)</f>
        <v>6076.55</v>
      </c>
      <c r="E28" s="8">
        <f t="shared" ref="E28" si="9">ROUND(0.016*E24,2)</f>
        <v>6076.55</v>
      </c>
      <c r="F28" s="8">
        <f>D28+E28</f>
        <v>12153.1</v>
      </c>
    </row>
    <row r="29" spans="1:6" ht="66.75" customHeight="1" x14ac:dyDescent="0.25">
      <c r="A29" s="17"/>
      <c r="B29" s="23" t="s">
        <v>17</v>
      </c>
      <c r="C29" s="24"/>
      <c r="D29" s="17"/>
      <c r="E29" s="17"/>
      <c r="F29" s="19"/>
    </row>
    <row r="30" spans="1:6" ht="81" customHeight="1" x14ac:dyDescent="0.25">
      <c r="A30" s="17"/>
      <c r="B30" s="15" t="s">
        <v>31</v>
      </c>
      <c r="C30" s="14" t="s">
        <v>6</v>
      </c>
      <c r="D30" s="8">
        <f>ROUND(0.008*D24,2)</f>
        <v>3038.28</v>
      </c>
      <c r="E30" s="8">
        <f>ROUND(0.008*E24,2)</f>
        <v>3038.28</v>
      </c>
      <c r="F30" s="8">
        <f>D30+E30</f>
        <v>6076.56</v>
      </c>
    </row>
    <row r="31" spans="1:6" ht="68.25" customHeight="1" x14ac:dyDescent="0.25">
      <c r="A31" s="17"/>
      <c r="B31" s="23" t="s">
        <v>19</v>
      </c>
      <c r="C31" s="24"/>
      <c r="D31" s="17"/>
      <c r="E31" s="17"/>
      <c r="F31" s="19"/>
    </row>
    <row r="32" spans="1:6" x14ac:dyDescent="0.25">
      <c r="A32" s="17"/>
      <c r="B32" s="17"/>
      <c r="C32" s="14" t="s">
        <v>6</v>
      </c>
      <c r="D32" s="8">
        <f t="shared" ref="D32:E32" si="10">D24+D26+D28+D30</f>
        <v>397634.52</v>
      </c>
      <c r="E32" s="8">
        <f t="shared" si="10"/>
        <v>397634.52</v>
      </c>
      <c r="F32" s="8">
        <f>D32+E32</f>
        <v>795269.04</v>
      </c>
    </row>
    <row r="33" spans="1:6" ht="36.75" customHeight="1" x14ac:dyDescent="0.25">
      <c r="A33" s="17"/>
      <c r="B33" s="23" t="s">
        <v>34</v>
      </c>
      <c r="C33" s="24"/>
      <c r="D33" s="5">
        <v>1</v>
      </c>
      <c r="E33" s="5">
        <v>1</v>
      </c>
      <c r="F33" s="5">
        <v>1</v>
      </c>
    </row>
    <row r="34" spans="1:6" ht="43.5" customHeight="1" x14ac:dyDescent="0.25">
      <c r="A34" s="17"/>
      <c r="B34" s="23" t="s">
        <v>35</v>
      </c>
      <c r="C34" s="24"/>
      <c r="D34" s="5"/>
      <c r="E34" s="5"/>
      <c r="F34" s="5">
        <f>ROUND(F32/2,0)</f>
        <v>397635</v>
      </c>
    </row>
    <row r="35" spans="1:6" ht="60.75" customHeight="1" x14ac:dyDescent="0.25">
      <c r="A35" s="17"/>
      <c r="B35" s="23" t="s">
        <v>36</v>
      </c>
      <c r="C35" s="24"/>
      <c r="D35" s="8"/>
      <c r="E35" s="8"/>
      <c r="F35" s="5">
        <v>345314</v>
      </c>
    </row>
    <row r="36" spans="1:6" ht="104.25" customHeight="1" x14ac:dyDescent="0.25">
      <c r="A36" s="17"/>
      <c r="B36" s="35" t="s">
        <v>37</v>
      </c>
      <c r="C36" s="36"/>
      <c r="D36" s="8"/>
      <c r="E36" s="8"/>
      <c r="F36" s="20">
        <f>ROUND(F34/F35,3)</f>
        <v>1.1519999999999999</v>
      </c>
    </row>
    <row r="37" spans="1:6" ht="90" customHeight="1" x14ac:dyDescent="0.25">
      <c r="A37" s="17"/>
      <c r="B37" s="23" t="s">
        <v>38</v>
      </c>
      <c r="C37" s="24"/>
      <c r="D37" s="21" t="s">
        <v>40</v>
      </c>
      <c r="E37" s="22"/>
      <c r="F37" s="5">
        <v>6374</v>
      </c>
    </row>
    <row r="38" spans="1:6" ht="84" customHeight="1" x14ac:dyDescent="0.25">
      <c r="A38" s="17"/>
      <c r="B38" s="23" t="s">
        <v>39</v>
      </c>
      <c r="C38" s="24"/>
      <c r="D38" s="17"/>
      <c r="E38" s="17"/>
      <c r="F38" s="5">
        <f>F35+F37</f>
        <v>351688</v>
      </c>
    </row>
  </sheetData>
  <mergeCells count="19">
    <mergeCell ref="B36:C36"/>
    <mergeCell ref="B37:C37"/>
    <mergeCell ref="B38:C38"/>
    <mergeCell ref="D37:E37"/>
    <mergeCell ref="E1:F1"/>
    <mergeCell ref="A2:F2"/>
    <mergeCell ref="B33:C33"/>
    <mergeCell ref="D7:F7"/>
    <mergeCell ref="A5:A6"/>
    <mergeCell ref="B5:B6"/>
    <mergeCell ref="C5:C6"/>
    <mergeCell ref="D5:F5"/>
    <mergeCell ref="B31:C31"/>
    <mergeCell ref="B7:C7"/>
    <mergeCell ref="B25:C25"/>
    <mergeCell ref="B27:C27"/>
    <mergeCell ref="B29:C29"/>
    <mergeCell ref="B34:C34"/>
    <mergeCell ref="B35:C35"/>
  </mergeCells>
  <printOptions horizontalCentered="1"/>
  <pageMargins left="0.51181102362204722" right="0.51181102362204722" top="0.55118110236220474" bottom="0.55118110236220474" header="0.31496062992125984" footer="0.31496062992125984"/>
  <pageSetup paperSize="9" scale="4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5-6 дневная  неделя</vt:lpstr>
      <vt:lpstr>5-6 дневная-село</vt:lpstr>
      <vt:lpstr>'5-6 дневная  неделя'!Заголовки_для_печати</vt:lpstr>
      <vt:lpstr>'5-6 дневная  неделя'!Область_печати</vt:lpstr>
      <vt:lpstr>'5-6 дневная-село'!Область_печати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2018-07-03T13:10:03Z</dcterms:modified>
</cp:coreProperties>
</file>