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5-6 дневная  неделя" sheetId="1" r:id="rId1"/>
    <sheet name="5-6 дневная  неделя-село" sheetId="9" r:id="rId2"/>
  </sheets>
  <definedNames>
    <definedName name="_xlnm.Print_Titles" localSheetId="0">'5-6 дневная  неделя'!$A:$C,'5-6 дневная  неделя'!$5:$6</definedName>
    <definedName name="_xlnm.Print_Titles" localSheetId="1">'5-6 дневная  неделя-село'!$A:$C,'5-6 дневная  неделя-село'!$5:$6</definedName>
    <definedName name="_xlnm.Print_Area" localSheetId="0">'5-6 дневная  неделя'!$A$1:$I$48</definedName>
    <definedName name="_xlnm.Print_Area" localSheetId="1">'5-6 дневная  неделя-село'!$A$1:$I$50</definedName>
  </definedNames>
  <calcPr calcId="145621"/>
</workbook>
</file>

<file path=xl/calcChain.xml><?xml version="1.0" encoding="utf-8"?>
<calcChain xmlns="http://schemas.openxmlformats.org/spreadsheetml/2006/main">
  <c r="I50" i="9" l="1"/>
  <c r="H50" i="9"/>
  <c r="I48" i="1"/>
  <c r="H48" i="1"/>
  <c r="E28" i="9" l="1"/>
  <c r="F28" i="9"/>
  <c r="G28" i="9"/>
  <c r="D28" i="9"/>
  <c r="E11" i="9"/>
  <c r="F11" i="9"/>
  <c r="G11" i="9"/>
  <c r="D11" i="9"/>
  <c r="E27" i="1"/>
  <c r="F27" i="1"/>
  <c r="G27" i="1"/>
  <c r="D27" i="1"/>
  <c r="E11" i="1"/>
  <c r="F11" i="1"/>
  <c r="G11" i="1"/>
  <c r="D11" i="1"/>
  <c r="I10" i="9" l="1"/>
  <c r="H10" i="9"/>
  <c r="H27" i="9"/>
  <c r="I26" i="9"/>
  <c r="H26" i="9"/>
  <c r="H27" i="1"/>
  <c r="H25" i="1"/>
  <c r="E13" i="9" l="1"/>
  <c r="I13" i="9" s="1"/>
  <c r="F13" i="9"/>
  <c r="G13" i="9"/>
  <c r="D13" i="9"/>
  <c r="H13" i="9" s="1"/>
  <c r="G27" i="9"/>
  <c r="F27" i="9"/>
  <c r="E27" i="9"/>
  <c r="D27" i="9"/>
  <c r="G10" i="9"/>
  <c r="F10" i="9"/>
  <c r="E10" i="9"/>
  <c r="D10" i="9"/>
  <c r="I9" i="9"/>
  <c r="H9" i="9"/>
  <c r="G12" i="1"/>
  <c r="G15" i="1" s="1"/>
  <c r="E12" i="1"/>
  <c r="E26" i="1"/>
  <c r="F26" i="1"/>
  <c r="G26" i="1"/>
  <c r="E15" i="1"/>
  <c r="E16" i="1"/>
  <c r="F16" i="1"/>
  <c r="G16" i="1"/>
  <c r="E17" i="1"/>
  <c r="F17" i="1"/>
  <c r="G17" i="1"/>
  <c r="E14" i="1"/>
  <c r="G14" i="1"/>
  <c r="I14" i="1" s="1"/>
  <c r="E13" i="1"/>
  <c r="E19" i="1" s="1"/>
  <c r="G13" i="1"/>
  <c r="H11" i="1"/>
  <c r="I11" i="1"/>
  <c r="I12" i="1"/>
  <c r="I13" i="1"/>
  <c r="I16" i="1"/>
  <c r="I17" i="1"/>
  <c r="H10" i="1"/>
  <c r="I10" i="1"/>
  <c r="E10" i="1"/>
  <c r="F10" i="1"/>
  <c r="G10" i="1"/>
  <c r="I9" i="1"/>
  <c r="H9" i="1"/>
  <c r="I15" i="1" l="1"/>
  <c r="E18" i="1"/>
  <c r="G30" i="9"/>
  <c r="F30" i="9"/>
  <c r="E30" i="9"/>
  <c r="D30" i="9"/>
  <c r="G33" i="1"/>
  <c r="G32" i="1"/>
  <c r="G28" i="1"/>
  <c r="G31" i="1" s="1"/>
  <c r="F32" i="1"/>
  <c r="F33" i="1"/>
  <c r="F28" i="1"/>
  <c r="E32" i="1"/>
  <c r="I32" i="1" s="1"/>
  <c r="E28" i="1"/>
  <c r="E33" i="1"/>
  <c r="I33" i="1" s="1"/>
  <c r="E29" i="1"/>
  <c r="I27" i="1"/>
  <c r="E18" i="9"/>
  <c r="E17" i="9"/>
  <c r="E12" i="9"/>
  <c r="I11" i="9"/>
  <c r="G18" i="9"/>
  <c r="G17" i="9"/>
  <c r="G12" i="9"/>
  <c r="D35" i="9"/>
  <c r="D34" i="9"/>
  <c r="D29" i="9"/>
  <c r="H28" i="9"/>
  <c r="F35" i="9"/>
  <c r="F34" i="9"/>
  <c r="F29" i="9"/>
  <c r="D18" i="9"/>
  <c r="D17" i="9"/>
  <c r="D12" i="9"/>
  <c r="H11" i="9"/>
  <c r="F18" i="9"/>
  <c r="F17" i="9"/>
  <c r="F12" i="9"/>
  <c r="E35" i="9"/>
  <c r="E34" i="9"/>
  <c r="E29" i="9"/>
  <c r="I28" i="9"/>
  <c r="G35" i="9"/>
  <c r="G34" i="9"/>
  <c r="G29" i="9"/>
  <c r="I27" i="9"/>
  <c r="G19" i="1"/>
  <c r="G18" i="1"/>
  <c r="I19" i="1"/>
  <c r="I18" i="1"/>
  <c r="E20" i="1"/>
  <c r="H18" i="9" l="1"/>
  <c r="D16" i="9"/>
  <c r="D14" i="9"/>
  <c r="G31" i="9"/>
  <c r="I34" i="9"/>
  <c r="G33" i="9"/>
  <c r="I29" i="9"/>
  <c r="I30" i="9"/>
  <c r="F33" i="9"/>
  <c r="F31" i="9"/>
  <c r="H30" i="9"/>
  <c r="G29" i="1"/>
  <c r="I29" i="1" s="1"/>
  <c r="I28" i="1"/>
  <c r="G30" i="1"/>
  <c r="F30" i="1"/>
  <c r="F29" i="1"/>
  <c r="F31" i="1"/>
  <c r="F35" i="1" s="1"/>
  <c r="E31" i="1"/>
  <c r="I31" i="1" s="1"/>
  <c r="E30" i="1"/>
  <c r="E34" i="1" s="1"/>
  <c r="G32" i="9"/>
  <c r="G36" i="9" s="1"/>
  <c r="E31" i="9"/>
  <c r="I31" i="9" s="1"/>
  <c r="E33" i="9"/>
  <c r="I33" i="9" s="1"/>
  <c r="I35" i="9"/>
  <c r="F14" i="9"/>
  <c r="F16" i="9"/>
  <c r="H12" i="9"/>
  <c r="D15" i="9"/>
  <c r="H17" i="9"/>
  <c r="F32" i="9"/>
  <c r="F36" i="9" s="1"/>
  <c r="D31" i="9"/>
  <c r="H31" i="9" s="1"/>
  <c r="D33" i="9"/>
  <c r="H33" i="9" s="1"/>
  <c r="H35" i="9"/>
  <c r="G14" i="9"/>
  <c r="G16" i="9"/>
  <c r="I12" i="9"/>
  <c r="E15" i="9"/>
  <c r="E19" i="9" s="1"/>
  <c r="I17" i="9"/>
  <c r="E32" i="9"/>
  <c r="I32" i="9" s="1"/>
  <c r="F15" i="9"/>
  <c r="F20" i="9" s="1"/>
  <c r="H14" i="9"/>
  <c r="H16" i="9"/>
  <c r="H29" i="9"/>
  <c r="D32" i="9"/>
  <c r="H32" i="9" s="1"/>
  <c r="H34" i="9"/>
  <c r="G15" i="9"/>
  <c r="E14" i="9"/>
  <c r="I14" i="9" s="1"/>
  <c r="E16" i="9"/>
  <c r="I18" i="9"/>
  <c r="G20" i="1"/>
  <c r="G22" i="1" s="1"/>
  <c r="G23" i="1" s="1"/>
  <c r="E22" i="1"/>
  <c r="G20" i="9" l="1"/>
  <c r="G19" i="9"/>
  <c r="G21" i="9" s="1"/>
  <c r="G23" i="9" s="1"/>
  <c r="G24" i="9" s="1"/>
  <c r="F19" i="9"/>
  <c r="E20" i="9"/>
  <c r="E21" i="9" s="1"/>
  <c r="D20" i="9"/>
  <c r="D19" i="9"/>
  <c r="D21" i="9" s="1"/>
  <c r="D23" i="9" s="1"/>
  <c r="G37" i="9"/>
  <c r="G38" i="9" s="1"/>
  <c r="F37" i="9"/>
  <c r="F38" i="9"/>
  <c r="E36" i="9"/>
  <c r="E38" i="9" s="1"/>
  <c r="E40" i="9" s="1"/>
  <c r="E37" i="9"/>
  <c r="D37" i="9"/>
  <c r="D36" i="9"/>
  <c r="G34" i="1"/>
  <c r="G35" i="1"/>
  <c r="F34" i="1"/>
  <c r="F36" i="1" s="1"/>
  <c r="I30" i="1"/>
  <c r="E35" i="1"/>
  <c r="I35" i="1" s="1"/>
  <c r="I16" i="9"/>
  <c r="I36" i="9"/>
  <c r="I15" i="9"/>
  <c r="H37" i="9"/>
  <c r="H19" i="9"/>
  <c r="H15" i="9"/>
  <c r="H20" i="9"/>
  <c r="I20" i="1"/>
  <c r="E23" i="1"/>
  <c r="I22" i="1"/>
  <c r="F40" i="9" l="1"/>
  <c r="E23" i="9"/>
  <c r="F21" i="9"/>
  <c r="F23" i="9" s="1"/>
  <c r="F24" i="9" s="1"/>
  <c r="I37" i="9"/>
  <c r="G40" i="9"/>
  <c r="G41" i="9" s="1"/>
  <c r="G42" i="9" s="1"/>
  <c r="D38" i="9"/>
  <c r="D40" i="9" s="1"/>
  <c r="G36" i="1"/>
  <c r="F38" i="1"/>
  <c r="F39" i="1" s="1"/>
  <c r="G38" i="1"/>
  <c r="G39" i="1" s="1"/>
  <c r="G40" i="1" s="1"/>
  <c r="I34" i="1"/>
  <c r="E36" i="1"/>
  <c r="I36" i="1" s="1"/>
  <c r="I19" i="9"/>
  <c r="H36" i="9"/>
  <c r="I20" i="9"/>
  <c r="F41" i="9"/>
  <c r="I21" i="9"/>
  <c r="I23" i="1"/>
  <c r="F42" i="9" l="1"/>
  <c r="E38" i="1"/>
  <c r="H21" i="9"/>
  <c r="I38" i="9"/>
  <c r="H38" i="9"/>
  <c r="E39" i="1" l="1"/>
  <c r="I38" i="1"/>
  <c r="E41" i="9"/>
  <c r="I41" i="9" s="1"/>
  <c r="I40" i="9"/>
  <c r="D24" i="9"/>
  <c r="H23" i="9"/>
  <c r="D41" i="9"/>
  <c r="H41" i="9" s="1"/>
  <c r="H40" i="9"/>
  <c r="E24" i="9"/>
  <c r="I23" i="9"/>
  <c r="I39" i="1" l="1"/>
  <c r="E40" i="1"/>
  <c r="I40" i="1" s="1"/>
  <c r="E42" i="9"/>
  <c r="I42" i="9" s="1"/>
  <c r="I45" i="9" s="1"/>
  <c r="I24" i="9"/>
  <c r="H24" i="9"/>
  <c r="D42" i="9"/>
  <c r="H42" i="9" s="1"/>
  <c r="H45" i="9" s="1"/>
  <c r="D26" i="1" l="1"/>
  <c r="H26" i="1" l="1"/>
  <c r="D32" i="1"/>
  <c r="H32" i="1" s="1"/>
  <c r="D33" i="1"/>
  <c r="H33" i="1" s="1"/>
  <c r="D28" i="1" l="1"/>
  <c r="H28" i="1" l="1"/>
  <c r="D31" i="1"/>
  <c r="H31" i="1" s="1"/>
  <c r="D30" i="1"/>
  <c r="D29" i="1"/>
  <c r="H29" i="1" s="1"/>
  <c r="H30" i="1" l="1"/>
  <c r="D34" i="1"/>
  <c r="D35" i="1"/>
  <c r="H35" i="1" s="1"/>
  <c r="D36" i="1" l="1"/>
  <c r="H36" i="1" s="1"/>
  <c r="H34" i="1"/>
  <c r="D38" i="1" l="1"/>
  <c r="D10" i="1"/>
  <c r="D39" i="1" l="1"/>
  <c r="H39" i="1" s="1"/>
  <c r="H38" i="1"/>
  <c r="D17" i="1"/>
  <c r="H17" i="1" s="1"/>
  <c r="D16" i="1"/>
  <c r="H16" i="1" s="1"/>
  <c r="F12" i="1" l="1"/>
  <c r="D12" i="1"/>
  <c r="H12" i="1" l="1"/>
  <c r="F13" i="1"/>
  <c r="F15" i="1"/>
  <c r="F14" i="1"/>
  <c r="D15" i="1"/>
  <c r="H15" i="1" s="1"/>
  <c r="D13" i="1"/>
  <c r="H13" i="1" s="1"/>
  <c r="D14" i="1"/>
  <c r="F19" i="1" l="1"/>
  <c r="F18" i="1"/>
  <c r="F20" i="1" s="1"/>
  <c r="F22" i="1" s="1"/>
  <c r="F23" i="1" s="1"/>
  <c r="F40" i="1" s="1"/>
  <c r="H14" i="1"/>
  <c r="D18" i="1"/>
  <c r="H18" i="1" s="1"/>
  <c r="D19" i="1"/>
  <c r="H19" i="1" s="1"/>
  <c r="D20" i="1" l="1"/>
  <c r="D22" i="1" s="1"/>
  <c r="H20" i="1" l="1"/>
  <c r="D23" i="1"/>
  <c r="D40" i="1" s="1"/>
  <c r="H40" i="1" s="1"/>
  <c r="H43" i="1" s="1"/>
  <c r="H44" i="1" l="1"/>
  <c r="I44" i="1"/>
  <c r="H22" i="1"/>
  <c r="H46" i="9" l="1"/>
  <c r="H47" i="1"/>
  <c r="H45" i="1"/>
  <c r="I43" i="1"/>
  <c r="H23" i="1"/>
  <c r="H47" i="9" l="1"/>
  <c r="H49" i="9"/>
  <c r="I46" i="9"/>
  <c r="I45" i="1"/>
  <c r="I47" i="1"/>
  <c r="I49" i="9" l="1"/>
  <c r="I47" i="9"/>
</calcChain>
</file>

<file path=xl/sharedStrings.xml><?xml version="1.0" encoding="utf-8"?>
<sst xmlns="http://schemas.openxmlformats.org/spreadsheetml/2006/main" count="172" uniqueCount="45">
  <si>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</si>
  <si>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</si>
  <si>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</si>
  <si>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</si>
  <si>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</si>
  <si>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</si>
  <si>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</si>
  <si>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</si>
  <si>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</si>
  <si>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</si>
  <si>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</si>
  <si>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</si>
  <si>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</si>
  <si>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</si>
  <si>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</si>
  <si>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</si>
  <si>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Итого затраты на оплату труда работников, непосредственно связанных с оказанием муниципальной услуги</t>
  </si>
  <si>
    <t>Предельно допустимая недельная нагрузка</t>
  </si>
  <si>
    <t>час</t>
  </si>
  <si>
    <t>10 класс</t>
  </si>
  <si>
    <t>11 класс</t>
  </si>
  <si>
    <t>Размер заработной платы в соответствии со ставкой заработной платы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</si>
  <si>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</si>
  <si>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</si>
  <si>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</si>
  <si>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</si>
  <si>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</si>
  <si>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</si>
  <si>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</si>
  <si>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</si>
  <si>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</si>
  <si>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</si>
  <si>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Доплаты за особые условия работы (20% от ставки заработной платы с доплатой за квалификацию)</t>
  </si>
  <si>
    <t>Надбавка за интенсивность и высокие результаты работы (5,0 % от ФЗП по ставкам заработной платы)</t>
  </si>
  <si>
    <t>Надбавка за качество работы (5,0 % от ФЗП по ставкам заработной платы)</t>
  </si>
  <si>
    <t>Дополнительно на внеурочную деятельность</t>
  </si>
  <si>
    <t>Максимально допустимая недельная нагрузка</t>
  </si>
  <si>
    <t>Доплаты за особые условия работы (20% от ставки заработной платы с надбавкой за квалификацию)</t>
  </si>
  <si>
    <t>Итого затраты на оплату труда учителей  при организации внеурочной деятельности:</t>
  </si>
  <si>
    <t>5-дневная учебная неделя</t>
  </si>
  <si>
    <t>6-дневная учебная неделя</t>
  </si>
  <si>
    <t>Базовый норматив на приобретение материальных запасов и иные затраты, непосредственно связанные с оказанием муниципальной услуги,  в соответствии с расчетами Министерства общего и профессинального образования Ростовской области, руб.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</si>
  <si>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</si>
  <si>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Нормативные затраты, непосредственно связанные с оказанием муниципальной услуги, руб.</t>
  </si>
  <si>
    <t>Приложение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</si>
</sst>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="71" zoomScaleNormal="68" zoomScaleSheetLayoutView="71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A2" sqref="A2:I2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5" width="12.140625" style="6" customWidth="1"/>
    <col min="6" max="8" width="12.7109375" style="6" customWidth="1"/>
    <col min="9" max="9" width="14.42578125" style="6" customWidth="1"/>
    <col min="10" max="16384" width="9.140625" style="6"/>
  </cols>
  <sheetData>
    <row r="1" spans="1:15" ht="18.75" x14ac:dyDescent="0.3">
      <c r="F1" s="26" t="s">
        <v>44</v>
      </c>
      <c r="G1" s="26"/>
      <c r="H1" s="26"/>
      <c r="I1" s="26"/>
      <c r="J1" s="10"/>
      <c r="K1" s="10"/>
    </row>
    <row r="2" spans="1:15" ht="52.5" customHeight="1" x14ac:dyDescent="0.3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11"/>
      <c r="K2" s="11"/>
      <c r="L2" s="11"/>
      <c r="M2" s="9"/>
      <c r="N2" s="9"/>
      <c r="O2" s="9"/>
    </row>
    <row r="5" spans="1:15" ht="15" customHeight="1" x14ac:dyDescent="0.25">
      <c r="A5" s="30" t="s">
        <v>1</v>
      </c>
      <c r="B5" s="30" t="s">
        <v>2</v>
      </c>
      <c r="C5" s="39" t="s">
        <v>3</v>
      </c>
      <c r="D5" s="42" t="s">
        <v>8</v>
      </c>
      <c r="E5" s="42"/>
      <c r="F5" s="42"/>
      <c r="G5" s="42"/>
      <c r="H5" s="42"/>
      <c r="I5" s="42"/>
    </row>
    <row r="6" spans="1:15" ht="15" customHeight="1" x14ac:dyDescent="0.25">
      <c r="A6" s="30"/>
      <c r="B6" s="30"/>
      <c r="C6" s="40"/>
      <c r="D6" s="28" t="s">
        <v>19</v>
      </c>
      <c r="E6" s="38"/>
      <c r="F6" s="28" t="s">
        <v>20</v>
      </c>
      <c r="G6" s="38"/>
      <c r="H6" s="28" t="s">
        <v>0</v>
      </c>
      <c r="I6" s="29"/>
    </row>
    <row r="7" spans="1:15" ht="57.75" customHeight="1" x14ac:dyDescent="0.25">
      <c r="A7" s="30"/>
      <c r="B7" s="30"/>
      <c r="C7" s="41"/>
      <c r="D7" s="19" t="s">
        <v>39</v>
      </c>
      <c r="E7" s="19" t="s">
        <v>40</v>
      </c>
      <c r="F7" s="19" t="s">
        <v>39</v>
      </c>
      <c r="G7" s="19" t="s">
        <v>40</v>
      </c>
      <c r="H7" s="19" t="s">
        <v>39</v>
      </c>
      <c r="I7" s="19" t="s">
        <v>40</v>
      </c>
    </row>
    <row r="8" spans="1:15" ht="30" customHeight="1" x14ac:dyDescent="0.25">
      <c r="A8" s="1"/>
      <c r="B8" s="36" t="s">
        <v>7</v>
      </c>
      <c r="C8" s="37"/>
      <c r="D8" s="30"/>
      <c r="E8" s="30"/>
      <c r="F8" s="30"/>
      <c r="G8" s="30"/>
      <c r="H8" s="30"/>
      <c r="I8" s="30"/>
    </row>
    <row r="9" spans="1:15" ht="42.75" customHeight="1" x14ac:dyDescent="0.25">
      <c r="A9" s="1">
        <v>1</v>
      </c>
      <c r="B9" s="2" t="s">
        <v>17</v>
      </c>
      <c r="C9" s="3" t="s">
        <v>18</v>
      </c>
      <c r="D9" s="4">
        <v>34</v>
      </c>
      <c r="E9" s="4">
        <v>37</v>
      </c>
      <c r="F9" s="4">
        <v>34</v>
      </c>
      <c r="G9" s="4">
        <v>37</v>
      </c>
      <c r="H9" s="4">
        <f>D9+F9</f>
        <v>68</v>
      </c>
      <c r="I9" s="4">
        <f>E9+G9</f>
        <v>74</v>
      </c>
    </row>
    <row r="10" spans="1:15" ht="43.5" customHeight="1" x14ac:dyDescent="0.25">
      <c r="A10" s="12">
        <v>2</v>
      </c>
      <c r="B10" s="13" t="s">
        <v>5</v>
      </c>
      <c r="C10" s="12" t="s">
        <v>4</v>
      </c>
      <c r="D10" s="12">
        <f>ROUND(D9/18,2)</f>
        <v>1.89</v>
      </c>
      <c r="E10" s="20">
        <f t="shared" ref="E10:G10" si="0">ROUND(E9/18,2)</f>
        <v>2.06</v>
      </c>
      <c r="F10" s="20">
        <f t="shared" si="0"/>
        <v>1.89</v>
      </c>
      <c r="G10" s="20">
        <f t="shared" si="0"/>
        <v>2.06</v>
      </c>
      <c r="H10" s="24">
        <f>D10+F10</f>
        <v>3.78</v>
      </c>
      <c r="I10" s="24">
        <f>E10+G10</f>
        <v>4.12</v>
      </c>
    </row>
    <row r="11" spans="1:15" ht="45" x14ac:dyDescent="0.25">
      <c r="A11" s="1">
        <v>3</v>
      </c>
      <c r="B11" s="13" t="s">
        <v>21</v>
      </c>
      <c r="C11" s="12" t="s">
        <v>6</v>
      </c>
      <c r="D11" s="8">
        <f>ROUND(8992*1.0075*D10,2)</f>
        <v>17122.34</v>
      </c>
      <c r="E11" s="8">
        <f t="shared" ref="E11:G11" si="1">ROUND(8992*1.0075*E10,2)</f>
        <v>18662.45</v>
      </c>
      <c r="F11" s="8">
        <f t="shared" si="1"/>
        <v>17122.34</v>
      </c>
      <c r="G11" s="8">
        <f t="shared" si="1"/>
        <v>18662.45</v>
      </c>
      <c r="H11" s="7">
        <f t="shared" ref="H11:H23" si="2">D11+F11</f>
        <v>34244.68</v>
      </c>
      <c r="I11" s="7">
        <f t="shared" ref="I11:I23" si="3">E11+G11</f>
        <v>37324.9</v>
      </c>
    </row>
    <row r="12" spans="1:15" ht="50.25" customHeight="1" x14ac:dyDescent="0.25">
      <c r="A12" s="12">
        <v>4</v>
      </c>
      <c r="B12" s="13" t="s">
        <v>29</v>
      </c>
      <c r="C12" s="12" t="s">
        <v>6</v>
      </c>
      <c r="D12" s="8">
        <f t="shared" ref="D12:G12" si="4">ROUND(D11*0.3,2)</f>
        <v>5136.7</v>
      </c>
      <c r="E12" s="8">
        <f t="shared" si="4"/>
        <v>5598.74</v>
      </c>
      <c r="F12" s="8">
        <f t="shared" si="4"/>
        <v>5136.7</v>
      </c>
      <c r="G12" s="8">
        <f t="shared" si="4"/>
        <v>5598.74</v>
      </c>
      <c r="H12" s="7">
        <f t="shared" si="2"/>
        <v>10273.4</v>
      </c>
      <c r="I12" s="7">
        <f t="shared" si="3"/>
        <v>11197.48</v>
      </c>
    </row>
    <row r="13" spans="1:15" ht="63" customHeight="1" x14ac:dyDescent="0.25">
      <c r="A13" s="1">
        <v>5</v>
      </c>
      <c r="B13" s="13" t="s">
        <v>32</v>
      </c>
      <c r="C13" s="12" t="s">
        <v>6</v>
      </c>
      <c r="D13" s="8">
        <f>ROUND((D11+D12)*0.2,2)</f>
        <v>4451.8100000000004</v>
      </c>
      <c r="E13" s="8">
        <f t="shared" ref="E13:G13" si="5">ROUND((E11+E12)*0.2,2)</f>
        <v>4852.24</v>
      </c>
      <c r="F13" s="8">
        <f t="shared" si="5"/>
        <v>4451.8100000000004</v>
      </c>
      <c r="G13" s="8">
        <f t="shared" si="5"/>
        <v>4852.24</v>
      </c>
      <c r="H13" s="7">
        <f t="shared" si="2"/>
        <v>8903.6200000000008</v>
      </c>
      <c r="I13" s="7">
        <f t="shared" si="3"/>
        <v>9704.48</v>
      </c>
    </row>
    <row r="14" spans="1:15" ht="61.5" customHeight="1" x14ac:dyDescent="0.25">
      <c r="A14" s="12">
        <v>6</v>
      </c>
      <c r="B14" s="13" t="s">
        <v>30</v>
      </c>
      <c r="C14" s="12" t="s">
        <v>6</v>
      </c>
      <c r="D14" s="8">
        <f t="shared" ref="D14:G14" si="6">ROUND((D11+D12)*0.3,2)</f>
        <v>6677.71</v>
      </c>
      <c r="E14" s="8">
        <f t="shared" si="6"/>
        <v>7278.36</v>
      </c>
      <c r="F14" s="8">
        <f t="shared" si="6"/>
        <v>6677.71</v>
      </c>
      <c r="G14" s="8">
        <f t="shared" si="6"/>
        <v>7278.36</v>
      </c>
      <c r="H14" s="7">
        <f t="shared" si="2"/>
        <v>13355.42</v>
      </c>
      <c r="I14" s="7">
        <f t="shared" si="3"/>
        <v>14556.72</v>
      </c>
    </row>
    <row r="15" spans="1:15" ht="45" x14ac:dyDescent="0.25">
      <c r="A15" s="1">
        <v>7</v>
      </c>
      <c r="B15" s="13" t="s">
        <v>9</v>
      </c>
      <c r="C15" s="12" t="s">
        <v>6</v>
      </c>
      <c r="D15" s="8">
        <f>ROUND((D11+D12)*0.2,2)</f>
        <v>4451.8100000000004</v>
      </c>
      <c r="E15" s="8">
        <f t="shared" ref="E15:G15" si="7">ROUND((E11+E12)*0.2,2)</f>
        <v>4852.24</v>
      </c>
      <c r="F15" s="8">
        <f t="shared" si="7"/>
        <v>4451.8100000000004</v>
      </c>
      <c r="G15" s="8">
        <f t="shared" si="7"/>
        <v>4852.24</v>
      </c>
      <c r="H15" s="7">
        <f t="shared" si="2"/>
        <v>8903.6200000000008</v>
      </c>
      <c r="I15" s="7">
        <f t="shared" si="3"/>
        <v>9704.48</v>
      </c>
    </row>
    <row r="16" spans="1:15" ht="60" x14ac:dyDescent="0.25">
      <c r="A16" s="12">
        <v>8</v>
      </c>
      <c r="B16" s="13" t="s">
        <v>33</v>
      </c>
      <c r="C16" s="12" t="s">
        <v>6</v>
      </c>
      <c r="D16" s="8">
        <f>ROUND(D11*0.05,2)</f>
        <v>856.12</v>
      </c>
      <c r="E16" s="8">
        <f t="shared" ref="E16:G16" si="8">ROUND(E11*0.05,2)</f>
        <v>933.12</v>
      </c>
      <c r="F16" s="8">
        <f t="shared" si="8"/>
        <v>856.12</v>
      </c>
      <c r="G16" s="8">
        <f t="shared" si="8"/>
        <v>933.12</v>
      </c>
      <c r="H16" s="7">
        <f t="shared" si="2"/>
        <v>1712.24</v>
      </c>
      <c r="I16" s="7">
        <f t="shared" si="3"/>
        <v>1866.24</v>
      </c>
    </row>
    <row r="17" spans="1:9" ht="45" x14ac:dyDescent="0.25">
      <c r="A17" s="14"/>
      <c r="B17" s="13" t="s">
        <v>34</v>
      </c>
      <c r="C17" s="12" t="s">
        <v>6</v>
      </c>
      <c r="D17" s="8">
        <f>ROUND(D11*0.05,2)</f>
        <v>856.12</v>
      </c>
      <c r="E17" s="8">
        <f t="shared" ref="E17:G17" si="9">ROUND(E11*0.05,2)</f>
        <v>933.12</v>
      </c>
      <c r="F17" s="8">
        <f t="shared" si="9"/>
        <v>856.12</v>
      </c>
      <c r="G17" s="8">
        <f t="shared" si="9"/>
        <v>933.12</v>
      </c>
      <c r="H17" s="7">
        <f t="shared" si="2"/>
        <v>1712.24</v>
      </c>
      <c r="I17" s="7">
        <f t="shared" si="3"/>
        <v>1866.24</v>
      </c>
    </row>
    <row r="18" spans="1:9" x14ac:dyDescent="0.25">
      <c r="A18" s="12">
        <v>10</v>
      </c>
      <c r="B18" s="15" t="s">
        <v>10</v>
      </c>
      <c r="C18" s="12" t="s">
        <v>6</v>
      </c>
      <c r="D18" s="8">
        <f>ROUND((D11+D12+D14+D15+D16+D13+D17)*0.05,2)</f>
        <v>1977.63</v>
      </c>
      <c r="E18" s="8">
        <f t="shared" ref="E18:G18" si="10">ROUND((E11+E12+E14+E15+E16+E13+E17)*0.05,2)</f>
        <v>2155.5100000000002</v>
      </c>
      <c r="F18" s="8">
        <f t="shared" si="10"/>
        <v>1977.63</v>
      </c>
      <c r="G18" s="8">
        <f t="shared" si="10"/>
        <v>2155.5100000000002</v>
      </c>
      <c r="H18" s="7">
        <f t="shared" si="2"/>
        <v>3955.26</v>
      </c>
      <c r="I18" s="7">
        <f t="shared" si="3"/>
        <v>4311.0200000000004</v>
      </c>
    </row>
    <row r="19" spans="1:9" x14ac:dyDescent="0.25">
      <c r="A19" s="1">
        <v>11</v>
      </c>
      <c r="B19" s="15" t="s">
        <v>11</v>
      </c>
      <c r="C19" s="12" t="s">
        <v>6</v>
      </c>
      <c r="D19" s="12">
        <f>ROUND((D11+D12+D14+D15+D16+D13+D17)*0.01,2)</f>
        <v>395.53</v>
      </c>
      <c r="E19" s="20">
        <f t="shared" ref="E19:G19" si="11">ROUND((E11+E12+E14+E15+E16+E13+E17)*0.01,2)</f>
        <v>431.1</v>
      </c>
      <c r="F19" s="20">
        <f t="shared" si="11"/>
        <v>395.53</v>
      </c>
      <c r="G19" s="20">
        <f t="shared" si="11"/>
        <v>431.1</v>
      </c>
      <c r="H19" s="7">
        <f t="shared" si="2"/>
        <v>791.06</v>
      </c>
      <c r="I19" s="7">
        <f t="shared" si="3"/>
        <v>862.2</v>
      </c>
    </row>
    <row r="20" spans="1:9" ht="31.5" customHeight="1" x14ac:dyDescent="0.25">
      <c r="A20" s="12">
        <v>12</v>
      </c>
      <c r="B20" s="13" t="s">
        <v>15</v>
      </c>
      <c r="C20" s="12" t="s">
        <v>6</v>
      </c>
      <c r="D20" s="7">
        <f>ROUND((D11+D12+D14+D15+D16+D18+D19+D13+D17)*0.302,2)</f>
        <v>12661.58</v>
      </c>
      <c r="E20" s="7">
        <f t="shared" ref="E20:G20" si="12">ROUND((E11+E12+E14+E15+E16+E18+E19+E13+E17)*0.302,2)</f>
        <v>13800.46</v>
      </c>
      <c r="F20" s="7">
        <f t="shared" si="12"/>
        <v>12661.58</v>
      </c>
      <c r="G20" s="7">
        <f t="shared" si="12"/>
        <v>13800.46</v>
      </c>
      <c r="H20" s="7">
        <f t="shared" si="2"/>
        <v>25323.16</v>
      </c>
      <c r="I20" s="7">
        <f t="shared" si="3"/>
        <v>27600.92</v>
      </c>
    </row>
    <row r="21" spans="1:9" ht="30" x14ac:dyDescent="0.25">
      <c r="A21" s="12"/>
      <c r="B21" s="13" t="s">
        <v>12</v>
      </c>
      <c r="C21" s="12"/>
      <c r="D21" s="8"/>
      <c r="E21" s="8"/>
      <c r="F21" s="8"/>
      <c r="G21" s="8"/>
      <c r="H21" s="7"/>
      <c r="I21" s="7"/>
    </row>
    <row r="22" spans="1:9" x14ac:dyDescent="0.25">
      <c r="A22" s="12"/>
      <c r="B22" s="16" t="s">
        <v>13</v>
      </c>
      <c r="C22" s="12" t="s">
        <v>6</v>
      </c>
      <c r="D22" s="8">
        <f>D11+D12+D14+D15+D16+D18+D19+D20+D13+D17</f>
        <v>54587.35</v>
      </c>
      <c r="E22" s="8">
        <f t="shared" ref="E22:G22" si="13">E11+E12+E14+E15+E16+E18+E19+E20+E13+E17</f>
        <v>59497.340000000004</v>
      </c>
      <c r="F22" s="8">
        <f t="shared" si="13"/>
        <v>54587.35</v>
      </c>
      <c r="G22" s="8">
        <f t="shared" si="13"/>
        <v>59497.340000000004</v>
      </c>
      <c r="H22" s="7">
        <f t="shared" si="2"/>
        <v>109174.7</v>
      </c>
      <c r="I22" s="7">
        <f t="shared" si="3"/>
        <v>118994.68000000001</v>
      </c>
    </row>
    <row r="23" spans="1:9" x14ac:dyDescent="0.25">
      <c r="A23" s="15"/>
      <c r="B23" s="16" t="s">
        <v>14</v>
      </c>
      <c r="C23" s="12" t="s">
        <v>6</v>
      </c>
      <c r="D23" s="8">
        <f t="shared" ref="D23" si="14">ROUND(D22*12,2)</f>
        <v>655048.19999999995</v>
      </c>
      <c r="E23" s="8">
        <f t="shared" ref="E23:G23" si="15">ROUND(E22*12,2)</f>
        <v>713968.08</v>
      </c>
      <c r="F23" s="8">
        <f t="shared" si="15"/>
        <v>655048.19999999995</v>
      </c>
      <c r="G23" s="8">
        <f t="shared" si="15"/>
        <v>713968.08</v>
      </c>
      <c r="H23" s="7">
        <f t="shared" si="2"/>
        <v>1310096.3999999999</v>
      </c>
      <c r="I23" s="7">
        <f t="shared" si="3"/>
        <v>1427936.16</v>
      </c>
    </row>
    <row r="24" spans="1:9" ht="47.25" x14ac:dyDescent="0.25">
      <c r="A24" s="15"/>
      <c r="B24" s="22" t="s">
        <v>35</v>
      </c>
      <c r="C24" s="21"/>
      <c r="D24" s="8"/>
      <c r="E24" s="8"/>
      <c r="F24" s="8"/>
      <c r="G24" s="8"/>
      <c r="H24" s="8"/>
      <c r="I24" s="8"/>
    </row>
    <row r="25" spans="1:9" ht="30" x14ac:dyDescent="0.25">
      <c r="A25" s="1">
        <v>1</v>
      </c>
      <c r="B25" s="23" t="s">
        <v>36</v>
      </c>
      <c r="C25" s="3" t="s">
        <v>18</v>
      </c>
      <c r="D25" s="8">
        <v>3.33</v>
      </c>
      <c r="E25" s="8">
        <v>3.33</v>
      </c>
      <c r="F25" s="8">
        <v>0</v>
      </c>
      <c r="G25" s="8">
        <v>0</v>
      </c>
      <c r="H25" s="8">
        <f>D25+E25</f>
        <v>6.66</v>
      </c>
      <c r="I25" s="8">
        <v>0</v>
      </c>
    </row>
    <row r="26" spans="1:9" ht="45" x14ac:dyDescent="0.25">
      <c r="A26" s="20">
        <v>2</v>
      </c>
      <c r="B26" s="13" t="s">
        <v>5</v>
      </c>
      <c r="C26" s="20" t="s">
        <v>4</v>
      </c>
      <c r="D26" s="8">
        <f>ROUND(D25/18,2)</f>
        <v>0.19</v>
      </c>
      <c r="E26" s="8">
        <f t="shared" ref="E26:G26" si="16">ROUND(E25/18,2)</f>
        <v>0.19</v>
      </c>
      <c r="F26" s="8">
        <f t="shared" si="16"/>
        <v>0</v>
      </c>
      <c r="G26" s="8">
        <f t="shared" si="16"/>
        <v>0</v>
      </c>
      <c r="H26" s="8">
        <f>D26+F26</f>
        <v>0.19</v>
      </c>
      <c r="I26" s="8">
        <v>0</v>
      </c>
    </row>
    <row r="27" spans="1:9" ht="45" x14ac:dyDescent="0.25">
      <c r="A27" s="1">
        <v>3</v>
      </c>
      <c r="B27" s="13" t="s">
        <v>21</v>
      </c>
      <c r="C27" s="20" t="s">
        <v>6</v>
      </c>
      <c r="D27" s="8">
        <f>ROUND(8992*D26*1.0075,2)</f>
        <v>1721.29</v>
      </c>
      <c r="E27" s="8">
        <f t="shared" ref="E27:G27" si="17">ROUND(8992*E26*1.0075,2)</f>
        <v>1721.29</v>
      </c>
      <c r="F27" s="8">
        <f t="shared" si="17"/>
        <v>0</v>
      </c>
      <c r="G27" s="8">
        <f t="shared" si="17"/>
        <v>0</v>
      </c>
      <c r="H27" s="8">
        <f>D27+F27</f>
        <v>1721.29</v>
      </c>
      <c r="I27" s="8">
        <f t="shared" ref="I27:I39" si="18">E27+G27</f>
        <v>1721.29</v>
      </c>
    </row>
    <row r="28" spans="1:9" ht="60" x14ac:dyDescent="0.25">
      <c r="A28" s="20">
        <v>4</v>
      </c>
      <c r="B28" s="13" t="s">
        <v>29</v>
      </c>
      <c r="C28" s="20" t="s">
        <v>6</v>
      </c>
      <c r="D28" s="8">
        <f>ROUND(D27*0.3,2)</f>
        <v>516.39</v>
      </c>
      <c r="E28" s="8">
        <f t="shared" ref="E28:G28" si="19">ROUND(E27*0.3,2)</f>
        <v>516.39</v>
      </c>
      <c r="F28" s="8">
        <f t="shared" si="19"/>
        <v>0</v>
      </c>
      <c r="G28" s="8">
        <f t="shared" si="19"/>
        <v>0</v>
      </c>
      <c r="H28" s="8">
        <f t="shared" ref="H28:H40" si="20">D28+F28</f>
        <v>516.39</v>
      </c>
      <c r="I28" s="8">
        <f t="shared" si="18"/>
        <v>516.39</v>
      </c>
    </row>
    <row r="29" spans="1:9" ht="75" x14ac:dyDescent="0.25">
      <c r="A29" s="1">
        <v>5</v>
      </c>
      <c r="B29" s="13" t="s">
        <v>30</v>
      </c>
      <c r="C29" s="20" t="s">
        <v>6</v>
      </c>
      <c r="D29" s="8">
        <f>ROUND((D27+D28)*0.3,2)</f>
        <v>671.3</v>
      </c>
      <c r="E29" s="8">
        <f t="shared" ref="E29:G29" si="21">ROUND((E27+E28)*0.3,2)</f>
        <v>671.3</v>
      </c>
      <c r="F29" s="8">
        <f t="shared" si="21"/>
        <v>0</v>
      </c>
      <c r="G29" s="8">
        <f t="shared" si="21"/>
        <v>0</v>
      </c>
      <c r="H29" s="8">
        <f t="shared" si="20"/>
        <v>671.3</v>
      </c>
      <c r="I29" s="8">
        <f t="shared" si="18"/>
        <v>671.3</v>
      </c>
    </row>
    <row r="30" spans="1:9" ht="60" x14ac:dyDescent="0.25">
      <c r="A30" s="1"/>
      <c r="B30" s="13" t="s">
        <v>37</v>
      </c>
      <c r="C30" s="20" t="s">
        <v>6</v>
      </c>
      <c r="D30" s="8">
        <f>ROUND((D27+D28)*0.2,2)</f>
        <v>447.54</v>
      </c>
      <c r="E30" s="8">
        <f t="shared" ref="E30:G30" si="22">ROUND((E27+E28)*0.2,2)</f>
        <v>447.54</v>
      </c>
      <c r="F30" s="8">
        <f t="shared" si="22"/>
        <v>0</v>
      </c>
      <c r="G30" s="8">
        <f t="shared" si="22"/>
        <v>0</v>
      </c>
      <c r="H30" s="8">
        <f t="shared" si="20"/>
        <v>447.54</v>
      </c>
      <c r="I30" s="8">
        <f t="shared" si="18"/>
        <v>447.54</v>
      </c>
    </row>
    <row r="31" spans="1:9" ht="45" x14ac:dyDescent="0.25">
      <c r="A31" s="20">
        <v>6</v>
      </c>
      <c r="B31" s="13" t="s">
        <v>9</v>
      </c>
      <c r="C31" s="20" t="s">
        <v>6</v>
      </c>
      <c r="D31" s="8">
        <f>ROUND((D27+D28)*0.2,2)</f>
        <v>447.54</v>
      </c>
      <c r="E31" s="8">
        <f t="shared" ref="E31:G31" si="23">ROUND((E27+E28)*0.2,2)</f>
        <v>447.54</v>
      </c>
      <c r="F31" s="8">
        <f t="shared" si="23"/>
        <v>0</v>
      </c>
      <c r="G31" s="8">
        <f t="shared" si="23"/>
        <v>0</v>
      </c>
      <c r="H31" s="8">
        <f t="shared" si="20"/>
        <v>447.54</v>
      </c>
      <c r="I31" s="8">
        <f t="shared" si="18"/>
        <v>447.54</v>
      </c>
    </row>
    <row r="32" spans="1:9" ht="60" x14ac:dyDescent="0.25">
      <c r="A32" s="1">
        <v>7</v>
      </c>
      <c r="B32" s="13" t="s">
        <v>33</v>
      </c>
      <c r="C32" s="20" t="s">
        <v>6</v>
      </c>
      <c r="D32" s="8">
        <f>ROUND(D27*0.05,2)</f>
        <v>86.06</v>
      </c>
      <c r="E32" s="8">
        <f t="shared" ref="E32:G32" si="24">ROUND(E27*0.05,2)</f>
        <v>86.06</v>
      </c>
      <c r="F32" s="8">
        <f t="shared" si="24"/>
        <v>0</v>
      </c>
      <c r="G32" s="8">
        <f t="shared" si="24"/>
        <v>0</v>
      </c>
      <c r="H32" s="8">
        <f t="shared" si="20"/>
        <v>86.06</v>
      </c>
      <c r="I32" s="8">
        <f t="shared" si="18"/>
        <v>86.06</v>
      </c>
    </row>
    <row r="33" spans="1:9" ht="45" x14ac:dyDescent="0.25">
      <c r="A33" s="1">
        <v>8</v>
      </c>
      <c r="B33" s="13" t="s">
        <v>34</v>
      </c>
      <c r="C33" s="20" t="s">
        <v>6</v>
      </c>
      <c r="D33" s="8">
        <f>ROUND(D27*0.05,2)</f>
        <v>86.06</v>
      </c>
      <c r="E33" s="8">
        <f t="shared" ref="E33:G33" si="25">ROUND(E27*0.05,2)</f>
        <v>86.06</v>
      </c>
      <c r="F33" s="8">
        <f t="shared" si="25"/>
        <v>0</v>
      </c>
      <c r="G33" s="8">
        <f t="shared" si="25"/>
        <v>0</v>
      </c>
      <c r="H33" s="8">
        <f t="shared" si="20"/>
        <v>86.06</v>
      </c>
      <c r="I33" s="8">
        <f t="shared" si="18"/>
        <v>86.06</v>
      </c>
    </row>
    <row r="34" spans="1:9" x14ac:dyDescent="0.25">
      <c r="A34" s="20">
        <v>9</v>
      </c>
      <c r="B34" s="15" t="s">
        <v>10</v>
      </c>
      <c r="C34" s="20" t="s">
        <v>6</v>
      </c>
      <c r="D34" s="8">
        <f>ROUND((D27+D28+D30+D31+D32+D29+D33)*0.05,2)</f>
        <v>198.81</v>
      </c>
      <c r="E34" s="8">
        <f t="shared" ref="E34:G34" si="26">ROUND((E27+E28+E30+E31+E32+E29+E33)*0.05,2)</f>
        <v>198.81</v>
      </c>
      <c r="F34" s="8">
        <f t="shared" si="26"/>
        <v>0</v>
      </c>
      <c r="G34" s="8">
        <f t="shared" si="26"/>
        <v>0</v>
      </c>
      <c r="H34" s="8">
        <f t="shared" si="20"/>
        <v>198.81</v>
      </c>
      <c r="I34" s="8">
        <f t="shared" si="18"/>
        <v>198.81</v>
      </c>
    </row>
    <row r="35" spans="1:9" x14ac:dyDescent="0.25">
      <c r="A35" s="1">
        <v>10</v>
      </c>
      <c r="B35" s="15" t="s">
        <v>11</v>
      </c>
      <c r="C35" s="20" t="s">
        <v>6</v>
      </c>
      <c r="D35" s="20">
        <f>ROUND((D27+D28+D30+D31+D32+D29+D33)*0.01,2)</f>
        <v>39.76</v>
      </c>
      <c r="E35" s="20">
        <f t="shared" ref="E35:G35" si="27">ROUND((E27+E28+E30+E31+E32+E29+E33)*0.01,2)</f>
        <v>39.76</v>
      </c>
      <c r="F35" s="20">
        <f t="shared" si="27"/>
        <v>0</v>
      </c>
      <c r="G35" s="20">
        <f t="shared" si="27"/>
        <v>0</v>
      </c>
      <c r="H35" s="8">
        <f t="shared" si="20"/>
        <v>39.76</v>
      </c>
      <c r="I35" s="8">
        <f t="shared" si="18"/>
        <v>39.76</v>
      </c>
    </row>
    <row r="36" spans="1:9" ht="45" x14ac:dyDescent="0.25">
      <c r="A36" s="20">
        <v>11</v>
      </c>
      <c r="B36" s="13" t="s">
        <v>15</v>
      </c>
      <c r="C36" s="20" t="s">
        <v>6</v>
      </c>
      <c r="D36" s="7">
        <f>ROUND((D27+D28+D30+D31+D32+D34+D35+D29+D33)*0.302,2)</f>
        <v>1272.8499999999999</v>
      </c>
      <c r="E36" s="7">
        <f t="shared" ref="E36:G36" si="28">ROUND((E27+E28+E30+E31+E32+E34+E35+E29+E33)*0.302,2)</f>
        <v>1272.8499999999999</v>
      </c>
      <c r="F36" s="7">
        <f t="shared" si="28"/>
        <v>0</v>
      </c>
      <c r="G36" s="7">
        <f t="shared" si="28"/>
        <v>0</v>
      </c>
      <c r="H36" s="8">
        <f t="shared" si="20"/>
        <v>1272.8499999999999</v>
      </c>
      <c r="I36" s="8">
        <f t="shared" si="18"/>
        <v>1272.8499999999999</v>
      </c>
    </row>
    <row r="37" spans="1:9" ht="60" x14ac:dyDescent="0.25">
      <c r="A37" s="1">
        <v>12</v>
      </c>
      <c r="B37" s="13" t="s">
        <v>38</v>
      </c>
      <c r="C37" s="20"/>
      <c r="D37" s="8"/>
      <c r="E37" s="8"/>
      <c r="F37" s="8"/>
      <c r="G37" s="8"/>
      <c r="H37" s="8"/>
      <c r="I37" s="8"/>
    </row>
    <row r="38" spans="1:9" x14ac:dyDescent="0.25">
      <c r="A38" s="15"/>
      <c r="B38" s="16" t="s">
        <v>13</v>
      </c>
      <c r="C38" s="20" t="s">
        <v>6</v>
      </c>
      <c r="D38" s="8">
        <f>D27+D28+D30+D31+D32+D34+D35+D36+D29+D33</f>
        <v>5487.6</v>
      </c>
      <c r="E38" s="8">
        <f t="shared" ref="E38:G38" si="29">E27+E28+E30+E31+E32+E34+E35+E36+E29+E33</f>
        <v>5487.6</v>
      </c>
      <c r="F38" s="8">
        <f t="shared" si="29"/>
        <v>0</v>
      </c>
      <c r="G38" s="8">
        <f t="shared" si="29"/>
        <v>0</v>
      </c>
      <c r="H38" s="8">
        <f t="shared" si="20"/>
        <v>5487.6</v>
      </c>
      <c r="I38" s="8">
        <f t="shared" si="18"/>
        <v>5487.6</v>
      </c>
    </row>
    <row r="39" spans="1:9" x14ac:dyDescent="0.25">
      <c r="A39" s="15"/>
      <c r="B39" s="16" t="s">
        <v>14</v>
      </c>
      <c r="C39" s="20" t="s">
        <v>6</v>
      </c>
      <c r="D39" s="8">
        <f t="shared" ref="D39" si="30">ROUND(D38*12,2)</f>
        <v>65851.199999999997</v>
      </c>
      <c r="E39" s="8">
        <f t="shared" ref="E39:G39" si="31">ROUND(E38*12,2)</f>
        <v>65851.199999999997</v>
      </c>
      <c r="F39" s="8">
        <f t="shared" si="31"/>
        <v>0</v>
      </c>
      <c r="G39" s="8">
        <f t="shared" si="31"/>
        <v>0</v>
      </c>
      <c r="H39" s="8">
        <f t="shared" si="20"/>
        <v>65851.199999999997</v>
      </c>
      <c r="I39" s="8">
        <f t="shared" si="18"/>
        <v>65851.199999999997</v>
      </c>
    </row>
    <row r="40" spans="1:9" ht="15.75" x14ac:dyDescent="0.25">
      <c r="A40" s="15"/>
      <c r="B40" s="32" t="s">
        <v>16</v>
      </c>
      <c r="C40" s="33"/>
      <c r="D40" s="8">
        <f>D23+D39</f>
        <v>720899.39999999991</v>
      </c>
      <c r="E40" s="8">
        <f t="shared" ref="E40:G40" si="32">E23+E39</f>
        <v>779819.27999999991</v>
      </c>
      <c r="F40" s="8">
        <f t="shared" si="32"/>
        <v>655048.19999999995</v>
      </c>
      <c r="G40" s="8">
        <f t="shared" si="32"/>
        <v>713968.08</v>
      </c>
      <c r="H40" s="8">
        <f t="shared" si="20"/>
        <v>1375947.5999999999</v>
      </c>
      <c r="I40" s="8">
        <f>E40+G40</f>
        <v>1493787.3599999999</v>
      </c>
    </row>
    <row r="41" spans="1:9" x14ac:dyDescent="0.25">
      <c r="A41" s="15"/>
      <c r="B41" s="15"/>
      <c r="C41" s="20" t="s">
        <v>6</v>
      </c>
      <c r="D41" s="8"/>
      <c r="E41" s="8"/>
      <c r="F41" s="8"/>
      <c r="G41" s="8"/>
      <c r="H41" s="8"/>
      <c r="I41" s="8"/>
    </row>
    <row r="42" spans="1:9" ht="30.75" customHeight="1" x14ac:dyDescent="0.25">
      <c r="A42" s="15"/>
      <c r="B42" s="32" t="s">
        <v>23</v>
      </c>
      <c r="C42" s="33"/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</row>
    <row r="43" spans="1:9" ht="28.5" customHeight="1" x14ac:dyDescent="0.25">
      <c r="A43" s="15"/>
      <c r="B43" s="32" t="s">
        <v>24</v>
      </c>
      <c r="C43" s="33"/>
      <c r="D43" s="5"/>
      <c r="E43" s="5"/>
      <c r="F43" s="5"/>
      <c r="G43" s="5"/>
      <c r="H43" s="5">
        <f>ROUND(H40/2,0)</f>
        <v>687974</v>
      </c>
      <c r="I43" s="5">
        <f>ROUND(I40/2,0)</f>
        <v>746894</v>
      </c>
    </row>
    <row r="44" spans="1:9" ht="72.75" customHeight="1" x14ac:dyDescent="0.25">
      <c r="A44" s="15"/>
      <c r="B44" s="32" t="s">
        <v>25</v>
      </c>
      <c r="C44" s="33"/>
      <c r="D44" s="8"/>
      <c r="E44" s="8"/>
      <c r="F44" s="8"/>
      <c r="G44" s="8"/>
      <c r="H44" s="5">
        <f>H43</f>
        <v>687974</v>
      </c>
      <c r="I44" s="5">
        <f>H43</f>
        <v>687974</v>
      </c>
    </row>
    <row r="45" spans="1:9" ht="96" customHeight="1" x14ac:dyDescent="0.25">
      <c r="A45" s="15"/>
      <c r="B45" s="34" t="s">
        <v>26</v>
      </c>
      <c r="C45" s="35"/>
      <c r="D45" s="8"/>
      <c r="E45" s="8"/>
      <c r="F45" s="8"/>
      <c r="G45" s="17"/>
      <c r="H45" s="17">
        <f t="shared" ref="H45" si="33">ROUND(H43/H44,3)</f>
        <v>1</v>
      </c>
      <c r="I45" s="17">
        <f>ROUND(I43/I44,3)</f>
        <v>1.0860000000000001</v>
      </c>
    </row>
    <row r="46" spans="1:9" ht="126.75" customHeight="1" x14ac:dyDescent="0.25">
      <c r="A46" s="15"/>
      <c r="B46" s="32" t="s">
        <v>41</v>
      </c>
      <c r="C46" s="33"/>
      <c r="D46" s="25">
        <v>903</v>
      </c>
      <c r="E46" s="25">
        <v>903</v>
      </c>
      <c r="F46" s="25">
        <v>903</v>
      </c>
      <c r="G46" s="25">
        <v>903</v>
      </c>
      <c r="H46" s="25">
        <v>903</v>
      </c>
      <c r="I46" s="25">
        <v>903</v>
      </c>
    </row>
    <row r="47" spans="1:9" ht="52.5" customHeight="1" x14ac:dyDescent="0.25">
      <c r="A47" s="15"/>
      <c r="B47" s="32" t="s">
        <v>28</v>
      </c>
      <c r="C47" s="33"/>
      <c r="D47" s="15"/>
      <c r="E47" s="15"/>
      <c r="F47" s="15"/>
      <c r="G47" s="15"/>
      <c r="H47" s="5">
        <f>H44+H46</f>
        <v>688877</v>
      </c>
      <c r="I47" s="5">
        <f>I44+I46</f>
        <v>688877</v>
      </c>
    </row>
    <row r="48" spans="1:9" ht="59.25" customHeight="1" x14ac:dyDescent="0.25">
      <c r="A48" s="15"/>
      <c r="B48" s="31" t="s">
        <v>43</v>
      </c>
      <c r="C48" s="31"/>
      <c r="D48" s="15"/>
      <c r="E48" s="15"/>
      <c r="F48" s="15"/>
      <c r="G48" s="15"/>
      <c r="H48" s="5">
        <f>H43+H46</f>
        <v>688877</v>
      </c>
      <c r="I48" s="5">
        <f>I43+I46</f>
        <v>747797</v>
      </c>
    </row>
  </sheetData>
  <mergeCells count="19">
    <mergeCell ref="B5:B7"/>
    <mergeCell ref="D5:I5"/>
    <mergeCell ref="D8:I8"/>
    <mergeCell ref="F1:I1"/>
    <mergeCell ref="A2:I2"/>
    <mergeCell ref="H6:I6"/>
    <mergeCell ref="A5:A7"/>
    <mergeCell ref="B48:C48"/>
    <mergeCell ref="B47:C47"/>
    <mergeCell ref="B42:C42"/>
    <mergeCell ref="B43:C43"/>
    <mergeCell ref="B44:C44"/>
    <mergeCell ref="B45:C45"/>
    <mergeCell ref="B46:C46"/>
    <mergeCell ref="B8:C8"/>
    <mergeCell ref="B40:C40"/>
    <mergeCell ref="D6:E6"/>
    <mergeCell ref="F6:G6"/>
    <mergeCell ref="C5:C7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zoomScale="71" zoomScaleNormal="68" zoomScaleSheetLayoutView="71" workbookViewId="0">
      <pane xSplit="2" ySplit="8" topLeftCell="C33" activePane="bottomRight" state="frozen"/>
      <selection pane="topRight" activeCell="C1" sqref="C1"/>
      <selection pane="bottomLeft" activeCell="A9" sqref="A9"/>
      <selection pane="bottomRight" activeCell="A2" sqref="A2:I2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5" width="12.140625" style="6" customWidth="1"/>
    <col min="6" max="8" width="12.7109375" style="6" customWidth="1"/>
    <col min="9" max="9" width="14.42578125" style="6" customWidth="1"/>
    <col min="10" max="16384" width="9.140625" style="6"/>
  </cols>
  <sheetData>
    <row r="1" spans="1:15" ht="18.75" x14ac:dyDescent="0.3">
      <c r="F1" s="26" t="s">
        <v>44</v>
      </c>
      <c r="G1" s="26"/>
      <c r="H1" s="26"/>
      <c r="I1" s="26"/>
      <c r="J1" s="18"/>
      <c r="K1" s="18"/>
    </row>
    <row r="2" spans="1:15" ht="52.5" customHeight="1" x14ac:dyDescent="0.3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11"/>
      <c r="K2" s="11"/>
      <c r="L2" s="11"/>
      <c r="M2" s="9"/>
      <c r="N2" s="9"/>
      <c r="O2" s="9"/>
    </row>
    <row r="5" spans="1:15" ht="15" customHeight="1" x14ac:dyDescent="0.25">
      <c r="A5" s="30" t="s">
        <v>1</v>
      </c>
      <c r="B5" s="30" t="s">
        <v>2</v>
      </c>
      <c r="C5" s="39" t="s">
        <v>3</v>
      </c>
      <c r="D5" s="42" t="s">
        <v>8</v>
      </c>
      <c r="E5" s="42"/>
      <c r="F5" s="42"/>
      <c r="G5" s="42"/>
      <c r="H5" s="42"/>
      <c r="I5" s="42"/>
    </row>
    <row r="6" spans="1:15" ht="15" customHeight="1" x14ac:dyDescent="0.25">
      <c r="A6" s="30"/>
      <c r="B6" s="30"/>
      <c r="C6" s="40"/>
      <c r="D6" s="28" t="s">
        <v>19</v>
      </c>
      <c r="E6" s="38"/>
      <c r="F6" s="28" t="s">
        <v>20</v>
      </c>
      <c r="G6" s="38"/>
      <c r="H6" s="28" t="s">
        <v>0</v>
      </c>
      <c r="I6" s="29"/>
    </row>
    <row r="7" spans="1:15" ht="57.75" customHeight="1" x14ac:dyDescent="0.25">
      <c r="A7" s="30"/>
      <c r="B7" s="30"/>
      <c r="C7" s="41"/>
      <c r="D7" s="19" t="s">
        <v>39</v>
      </c>
      <c r="E7" s="19" t="s">
        <v>40</v>
      </c>
      <c r="F7" s="19" t="s">
        <v>39</v>
      </c>
      <c r="G7" s="19" t="s">
        <v>40</v>
      </c>
      <c r="H7" s="19" t="s">
        <v>39</v>
      </c>
      <c r="I7" s="19" t="s">
        <v>40</v>
      </c>
    </row>
    <row r="8" spans="1:15" ht="30" customHeight="1" x14ac:dyDescent="0.25">
      <c r="A8" s="1"/>
      <c r="B8" s="36" t="s">
        <v>7</v>
      </c>
      <c r="C8" s="37"/>
      <c r="D8" s="30"/>
      <c r="E8" s="30"/>
      <c r="F8" s="30"/>
      <c r="G8" s="30"/>
      <c r="H8" s="30"/>
      <c r="I8" s="30"/>
    </row>
    <row r="9" spans="1:15" ht="42.75" customHeight="1" x14ac:dyDescent="0.25">
      <c r="A9" s="1">
        <v>1</v>
      </c>
      <c r="B9" s="2" t="s">
        <v>17</v>
      </c>
      <c r="C9" s="3" t="s">
        <v>18</v>
      </c>
      <c r="D9" s="4">
        <v>34</v>
      </c>
      <c r="E9" s="4">
        <v>37</v>
      </c>
      <c r="F9" s="4">
        <v>34</v>
      </c>
      <c r="G9" s="4">
        <v>37</v>
      </c>
      <c r="H9" s="4">
        <f>D9+F9</f>
        <v>68</v>
      </c>
      <c r="I9" s="4">
        <f>E9+G9</f>
        <v>74</v>
      </c>
    </row>
    <row r="10" spans="1:15" ht="43.5" customHeight="1" x14ac:dyDescent="0.25">
      <c r="A10" s="20">
        <v>2</v>
      </c>
      <c r="B10" s="13" t="s">
        <v>5</v>
      </c>
      <c r="C10" s="20" t="s">
        <v>4</v>
      </c>
      <c r="D10" s="20">
        <f>ROUND(D9/18,2)</f>
        <v>1.89</v>
      </c>
      <c r="E10" s="20">
        <f t="shared" ref="E10:G10" si="0">ROUND(E9/18,2)</f>
        <v>2.06</v>
      </c>
      <c r="F10" s="20">
        <f t="shared" si="0"/>
        <v>1.89</v>
      </c>
      <c r="G10" s="20">
        <f t="shared" si="0"/>
        <v>2.06</v>
      </c>
      <c r="H10" s="24">
        <f>D10+F10</f>
        <v>3.78</v>
      </c>
      <c r="I10" s="24">
        <f>E10+G10</f>
        <v>4.12</v>
      </c>
    </row>
    <row r="11" spans="1:15" ht="45" x14ac:dyDescent="0.25">
      <c r="A11" s="1">
        <v>3</v>
      </c>
      <c r="B11" s="13" t="s">
        <v>21</v>
      </c>
      <c r="C11" s="20" t="s">
        <v>6</v>
      </c>
      <c r="D11" s="8">
        <f>ROUND(8992*1.0075*D10,2)</f>
        <v>17122.34</v>
      </c>
      <c r="E11" s="8">
        <f t="shared" ref="E11:G11" si="1">ROUND(8992*1.0075*E10,2)</f>
        <v>18662.45</v>
      </c>
      <c r="F11" s="8">
        <f t="shared" si="1"/>
        <v>17122.34</v>
      </c>
      <c r="G11" s="8">
        <f t="shared" si="1"/>
        <v>18662.45</v>
      </c>
      <c r="H11" s="7">
        <f t="shared" ref="H11:I24" si="2">D11+F11</f>
        <v>34244.68</v>
      </c>
      <c r="I11" s="7">
        <f t="shared" si="2"/>
        <v>37324.9</v>
      </c>
    </row>
    <row r="12" spans="1:15" ht="60" x14ac:dyDescent="0.25">
      <c r="A12" s="20">
        <v>4</v>
      </c>
      <c r="B12" s="13" t="s">
        <v>29</v>
      </c>
      <c r="C12" s="20" t="s">
        <v>6</v>
      </c>
      <c r="D12" s="8">
        <f t="shared" ref="D12:G12" si="3">ROUND(D11*0.3,2)</f>
        <v>5136.7</v>
      </c>
      <c r="E12" s="8">
        <f t="shared" si="3"/>
        <v>5598.74</v>
      </c>
      <c r="F12" s="8">
        <f t="shared" si="3"/>
        <v>5136.7</v>
      </c>
      <c r="G12" s="8">
        <f t="shared" si="3"/>
        <v>5598.74</v>
      </c>
      <c r="H12" s="7">
        <f t="shared" si="2"/>
        <v>10273.4</v>
      </c>
      <c r="I12" s="7">
        <f t="shared" si="2"/>
        <v>11197.48</v>
      </c>
    </row>
    <row r="13" spans="1:15" ht="60" x14ac:dyDescent="0.25">
      <c r="A13" s="14">
        <v>5</v>
      </c>
      <c r="B13" s="13" t="s">
        <v>31</v>
      </c>
      <c r="C13" s="20" t="s">
        <v>6</v>
      </c>
      <c r="D13" s="8">
        <f>ROUND(D11*0.25,2)</f>
        <v>4280.59</v>
      </c>
      <c r="E13" s="8">
        <f t="shared" ref="E13:G13" si="4">ROUND(E11*0.25,2)</f>
        <v>4665.6099999999997</v>
      </c>
      <c r="F13" s="8">
        <f t="shared" si="4"/>
        <v>4280.59</v>
      </c>
      <c r="G13" s="8">
        <f t="shared" si="4"/>
        <v>4665.6099999999997</v>
      </c>
      <c r="H13" s="7">
        <f t="shared" ref="H13" si="5">D13+F13</f>
        <v>8561.18</v>
      </c>
      <c r="I13" s="7">
        <f t="shared" ref="I13" si="6">E13+G13</f>
        <v>9331.2199999999993</v>
      </c>
    </row>
    <row r="14" spans="1:15" ht="63" customHeight="1" x14ac:dyDescent="0.25">
      <c r="A14" s="1">
        <v>6</v>
      </c>
      <c r="B14" s="13" t="s">
        <v>32</v>
      </c>
      <c r="C14" s="20" t="s">
        <v>6</v>
      </c>
      <c r="D14" s="8">
        <f>ROUND((D11+D12)*0.2,2)</f>
        <v>4451.8100000000004</v>
      </c>
      <c r="E14" s="8">
        <f t="shared" ref="E14:G14" si="7">ROUND((E11+E12)*0.2,2)</f>
        <v>4852.24</v>
      </c>
      <c r="F14" s="8">
        <f t="shared" si="7"/>
        <v>4451.8100000000004</v>
      </c>
      <c r="G14" s="8">
        <f t="shared" si="7"/>
        <v>4852.24</v>
      </c>
      <c r="H14" s="7">
        <f t="shared" si="2"/>
        <v>8903.6200000000008</v>
      </c>
      <c r="I14" s="7">
        <f t="shared" si="2"/>
        <v>9704.48</v>
      </c>
    </row>
    <row r="15" spans="1:15" ht="66.75" customHeight="1" x14ac:dyDescent="0.25">
      <c r="A15" s="20">
        <v>7</v>
      </c>
      <c r="B15" s="13" t="s">
        <v>30</v>
      </c>
      <c r="C15" s="20" t="s">
        <v>6</v>
      </c>
      <c r="D15" s="8">
        <f t="shared" ref="D15:G15" si="8">ROUND((D11+D12)*0.3,2)</f>
        <v>6677.71</v>
      </c>
      <c r="E15" s="8">
        <f t="shared" si="8"/>
        <v>7278.36</v>
      </c>
      <c r="F15" s="8">
        <f t="shared" si="8"/>
        <v>6677.71</v>
      </c>
      <c r="G15" s="8">
        <f t="shared" si="8"/>
        <v>7278.36</v>
      </c>
      <c r="H15" s="7">
        <f t="shared" si="2"/>
        <v>13355.42</v>
      </c>
      <c r="I15" s="7">
        <f t="shared" si="2"/>
        <v>14556.72</v>
      </c>
    </row>
    <row r="16" spans="1:15" ht="45" x14ac:dyDescent="0.25">
      <c r="A16" s="1">
        <v>8</v>
      </c>
      <c r="B16" s="13" t="s">
        <v>9</v>
      </c>
      <c r="C16" s="20" t="s">
        <v>6</v>
      </c>
      <c r="D16" s="8">
        <f>ROUND((D11+D12)*0.2,2)</f>
        <v>4451.8100000000004</v>
      </c>
      <c r="E16" s="8">
        <f t="shared" ref="E16:G16" si="9">ROUND((E11+E12)*0.2,2)</f>
        <v>4852.24</v>
      </c>
      <c r="F16" s="8">
        <f t="shared" si="9"/>
        <v>4451.8100000000004</v>
      </c>
      <c r="G16" s="8">
        <f t="shared" si="9"/>
        <v>4852.24</v>
      </c>
      <c r="H16" s="7">
        <f t="shared" si="2"/>
        <v>8903.6200000000008</v>
      </c>
      <c r="I16" s="7">
        <f t="shared" si="2"/>
        <v>9704.48</v>
      </c>
    </row>
    <row r="17" spans="1:9" ht="60" x14ac:dyDescent="0.25">
      <c r="A17" s="20">
        <v>9</v>
      </c>
      <c r="B17" s="13" t="s">
        <v>33</v>
      </c>
      <c r="C17" s="20" t="s">
        <v>6</v>
      </c>
      <c r="D17" s="8">
        <f>ROUND(D11*0.05,2)</f>
        <v>856.12</v>
      </c>
      <c r="E17" s="8">
        <f t="shared" ref="E17:G17" si="10">ROUND(E11*0.05,2)</f>
        <v>933.12</v>
      </c>
      <c r="F17" s="8">
        <f t="shared" si="10"/>
        <v>856.12</v>
      </c>
      <c r="G17" s="8">
        <f t="shared" si="10"/>
        <v>933.12</v>
      </c>
      <c r="H17" s="7">
        <f t="shared" si="2"/>
        <v>1712.24</v>
      </c>
      <c r="I17" s="7">
        <f t="shared" si="2"/>
        <v>1866.24</v>
      </c>
    </row>
    <row r="18" spans="1:9" ht="45" x14ac:dyDescent="0.25">
      <c r="A18" s="14">
        <v>10</v>
      </c>
      <c r="B18" s="13" t="s">
        <v>34</v>
      </c>
      <c r="C18" s="20" t="s">
        <v>6</v>
      </c>
      <c r="D18" s="8">
        <f>ROUND(D11*0.05,2)</f>
        <v>856.12</v>
      </c>
      <c r="E18" s="8">
        <f t="shared" ref="E18:G18" si="11">ROUND(E11*0.05,2)</f>
        <v>933.12</v>
      </c>
      <c r="F18" s="8">
        <f t="shared" si="11"/>
        <v>856.12</v>
      </c>
      <c r="G18" s="8">
        <f t="shared" si="11"/>
        <v>933.12</v>
      </c>
      <c r="H18" s="7">
        <f t="shared" si="2"/>
        <v>1712.24</v>
      </c>
      <c r="I18" s="7">
        <f t="shared" si="2"/>
        <v>1866.24</v>
      </c>
    </row>
    <row r="19" spans="1:9" x14ac:dyDescent="0.25">
      <c r="A19" s="20">
        <v>11</v>
      </c>
      <c r="B19" s="15" t="s">
        <v>10</v>
      </c>
      <c r="C19" s="20" t="s">
        <v>6</v>
      </c>
      <c r="D19" s="8">
        <f>ROUND((D11+D12+D13+D15+D16+D17+D14+D18)*0.05,2)</f>
        <v>2191.66</v>
      </c>
      <c r="E19" s="8">
        <f t="shared" ref="E19:G19" si="12">ROUND((E11+E12+E13+E15+E16+E17+E14+E18)*0.05,2)</f>
        <v>2388.79</v>
      </c>
      <c r="F19" s="8">
        <f t="shared" si="12"/>
        <v>2191.66</v>
      </c>
      <c r="G19" s="8">
        <f t="shared" si="12"/>
        <v>2388.79</v>
      </c>
      <c r="H19" s="7">
        <f t="shared" si="2"/>
        <v>4383.32</v>
      </c>
      <c r="I19" s="7">
        <f t="shared" si="2"/>
        <v>4777.58</v>
      </c>
    </row>
    <row r="20" spans="1:9" x14ac:dyDescent="0.25">
      <c r="A20" s="1">
        <v>12</v>
      </c>
      <c r="B20" s="15" t="s">
        <v>11</v>
      </c>
      <c r="C20" s="20" t="s">
        <v>6</v>
      </c>
      <c r="D20" s="20">
        <f>ROUND((D11+D12+D13+D15+D16+D17+D14+D18)*0.01,2)</f>
        <v>438.33</v>
      </c>
      <c r="E20" s="20">
        <f t="shared" ref="E20:G20" si="13">ROUND((E11+E12+E13+E15+E16+E17+E14+E18)*0.01,2)</f>
        <v>477.76</v>
      </c>
      <c r="F20" s="20">
        <f t="shared" si="13"/>
        <v>438.33</v>
      </c>
      <c r="G20" s="20">
        <f t="shared" si="13"/>
        <v>477.76</v>
      </c>
      <c r="H20" s="7">
        <f t="shared" si="2"/>
        <v>876.66</v>
      </c>
      <c r="I20" s="7">
        <f t="shared" si="2"/>
        <v>955.52</v>
      </c>
    </row>
    <row r="21" spans="1:9" ht="31.5" customHeight="1" x14ac:dyDescent="0.25">
      <c r="A21" s="20">
        <v>13</v>
      </c>
      <c r="B21" s="13" t="s">
        <v>15</v>
      </c>
      <c r="C21" s="20" t="s">
        <v>6</v>
      </c>
      <c r="D21" s="7">
        <f>ROUND((D11+D12+D13+D15+D16+D17+D19+D20+D14+D18)*0.302,2)</f>
        <v>14031.88</v>
      </c>
      <c r="E21" s="7">
        <f t="shared" ref="E21:G21" si="14">ROUND((E11+E12+E13+E15+E16+E17+E19+E20+E14+E18)*0.302,2)</f>
        <v>15294.01</v>
      </c>
      <c r="F21" s="7">
        <f t="shared" si="14"/>
        <v>14031.88</v>
      </c>
      <c r="G21" s="7">
        <f t="shared" si="14"/>
        <v>15294.01</v>
      </c>
      <c r="H21" s="7">
        <f t="shared" si="2"/>
        <v>28063.759999999998</v>
      </c>
      <c r="I21" s="7">
        <f t="shared" si="2"/>
        <v>30588.02</v>
      </c>
    </row>
    <row r="22" spans="1:9" ht="30" x14ac:dyDescent="0.25">
      <c r="A22" s="20">
        <v>14</v>
      </c>
      <c r="B22" s="13" t="s">
        <v>12</v>
      </c>
      <c r="C22" s="20"/>
      <c r="D22" s="8"/>
      <c r="E22" s="8"/>
      <c r="F22" s="8"/>
      <c r="G22" s="8"/>
      <c r="H22" s="7"/>
      <c r="I22" s="7"/>
    </row>
    <row r="23" spans="1:9" x14ac:dyDescent="0.25">
      <c r="A23" s="20"/>
      <c r="B23" s="16" t="s">
        <v>13</v>
      </c>
      <c r="C23" s="20" t="s">
        <v>6</v>
      </c>
      <c r="D23" s="8">
        <f>D11+D12+D13+D15+D16+D17+D19+D20+D21+D14+D18</f>
        <v>60495.070000000007</v>
      </c>
      <c r="E23" s="8">
        <f t="shared" ref="E23:G23" si="15">E11+E12+E13+E15+E16+E17+E19+E20+E21+E14+E18</f>
        <v>65936.44</v>
      </c>
      <c r="F23" s="8">
        <f t="shared" si="15"/>
        <v>60495.070000000007</v>
      </c>
      <c r="G23" s="8">
        <f t="shared" si="15"/>
        <v>65936.44</v>
      </c>
      <c r="H23" s="7">
        <f t="shared" si="2"/>
        <v>120990.14000000001</v>
      </c>
      <c r="I23" s="7">
        <f t="shared" si="2"/>
        <v>131872.88</v>
      </c>
    </row>
    <row r="24" spans="1:9" x14ac:dyDescent="0.25">
      <c r="A24" s="15"/>
      <c r="B24" s="16" t="s">
        <v>14</v>
      </c>
      <c r="C24" s="20" t="s">
        <v>6</v>
      </c>
      <c r="D24" s="8">
        <f t="shared" ref="D24:G24" si="16">ROUND(D23*12,2)</f>
        <v>725940.84</v>
      </c>
      <c r="E24" s="8">
        <f t="shared" si="16"/>
        <v>791237.28</v>
      </c>
      <c r="F24" s="8">
        <f t="shared" si="16"/>
        <v>725940.84</v>
      </c>
      <c r="G24" s="8">
        <f t="shared" si="16"/>
        <v>791237.28</v>
      </c>
      <c r="H24" s="7">
        <f t="shared" si="2"/>
        <v>1451881.68</v>
      </c>
      <c r="I24" s="7">
        <f t="shared" si="2"/>
        <v>1582474.56</v>
      </c>
    </row>
    <row r="25" spans="1:9" ht="47.25" x14ac:dyDescent="0.25">
      <c r="A25" s="15"/>
      <c r="B25" s="22" t="s">
        <v>35</v>
      </c>
      <c r="C25" s="21"/>
      <c r="D25" s="8"/>
      <c r="E25" s="8"/>
      <c r="F25" s="8"/>
      <c r="G25" s="8"/>
      <c r="H25" s="8"/>
      <c r="I25" s="8"/>
    </row>
    <row r="26" spans="1:9" ht="30" x14ac:dyDescent="0.25">
      <c r="A26" s="1">
        <v>1</v>
      </c>
      <c r="B26" s="23" t="s">
        <v>36</v>
      </c>
      <c r="C26" s="3" t="s">
        <v>18</v>
      </c>
      <c r="D26" s="8">
        <v>3.33</v>
      </c>
      <c r="E26" s="8">
        <v>3.33</v>
      </c>
      <c r="F26" s="8">
        <v>0</v>
      </c>
      <c r="G26" s="8">
        <v>0</v>
      </c>
      <c r="H26" s="8">
        <f>D26+E26</f>
        <v>6.66</v>
      </c>
      <c r="I26" s="8">
        <f>F26+G26</f>
        <v>0</v>
      </c>
    </row>
    <row r="27" spans="1:9" ht="45" x14ac:dyDescent="0.25">
      <c r="A27" s="20">
        <v>2</v>
      </c>
      <c r="B27" s="13" t="s">
        <v>5</v>
      </c>
      <c r="C27" s="20" t="s">
        <v>4</v>
      </c>
      <c r="D27" s="8">
        <f>ROUND(D26/18,2)</f>
        <v>0.19</v>
      </c>
      <c r="E27" s="8">
        <f t="shared" ref="E27:G27" si="17">ROUND(E26/18,2)</f>
        <v>0.19</v>
      </c>
      <c r="F27" s="8">
        <f t="shared" si="17"/>
        <v>0</v>
      </c>
      <c r="G27" s="8">
        <f t="shared" si="17"/>
        <v>0</v>
      </c>
      <c r="H27" s="8">
        <f>D27+F27</f>
        <v>0.19</v>
      </c>
      <c r="I27" s="8">
        <f>E27+G27</f>
        <v>0.19</v>
      </c>
    </row>
    <row r="28" spans="1:9" ht="45" x14ac:dyDescent="0.25">
      <c r="A28" s="1">
        <v>3</v>
      </c>
      <c r="B28" s="13" t="s">
        <v>21</v>
      </c>
      <c r="C28" s="20" t="s">
        <v>6</v>
      </c>
      <c r="D28" s="8">
        <f>ROUND(8992*D27*1.0075,2)</f>
        <v>1721.29</v>
      </c>
      <c r="E28" s="8">
        <f t="shared" ref="E28:G28" si="18">ROUND(8992*E27*1.0075,2)</f>
        <v>1721.29</v>
      </c>
      <c r="F28" s="8">
        <f t="shared" si="18"/>
        <v>0</v>
      </c>
      <c r="G28" s="8">
        <f t="shared" si="18"/>
        <v>0</v>
      </c>
      <c r="H28" s="8">
        <f t="shared" ref="H28:I42" si="19">D28+F28</f>
        <v>1721.29</v>
      </c>
      <c r="I28" s="8">
        <f t="shared" si="19"/>
        <v>1721.29</v>
      </c>
    </row>
    <row r="29" spans="1:9" ht="60" x14ac:dyDescent="0.25">
      <c r="A29" s="20">
        <v>4</v>
      </c>
      <c r="B29" s="13" t="s">
        <v>29</v>
      </c>
      <c r="C29" s="20" t="s">
        <v>6</v>
      </c>
      <c r="D29" s="8">
        <f>ROUND(D28*0.3,2)</f>
        <v>516.39</v>
      </c>
      <c r="E29" s="8">
        <f t="shared" ref="E29:G29" si="20">ROUND(E28*0.3,2)</f>
        <v>516.39</v>
      </c>
      <c r="F29" s="8">
        <f t="shared" si="20"/>
        <v>0</v>
      </c>
      <c r="G29" s="8">
        <f t="shared" si="20"/>
        <v>0</v>
      </c>
      <c r="H29" s="8">
        <f t="shared" si="19"/>
        <v>516.39</v>
      </c>
      <c r="I29" s="8">
        <f t="shared" si="19"/>
        <v>516.39</v>
      </c>
    </row>
    <row r="30" spans="1:9" ht="60" x14ac:dyDescent="0.25">
      <c r="A30" s="14">
        <v>5</v>
      </c>
      <c r="B30" s="13" t="s">
        <v>31</v>
      </c>
      <c r="C30" s="20" t="s">
        <v>6</v>
      </c>
      <c r="D30" s="8">
        <f>ROUND(D28*0.25,2)</f>
        <v>430.32</v>
      </c>
      <c r="E30" s="8">
        <f t="shared" ref="E30:G30" si="21">ROUND(E28*0.25,2)</f>
        <v>430.32</v>
      </c>
      <c r="F30" s="8">
        <f t="shared" si="21"/>
        <v>0</v>
      </c>
      <c r="G30" s="8">
        <f t="shared" si="21"/>
        <v>0</v>
      </c>
      <c r="H30" s="8">
        <f t="shared" ref="H30" si="22">D30+F30</f>
        <v>430.32</v>
      </c>
      <c r="I30" s="8">
        <f t="shared" ref="I30" si="23">E30+G30</f>
        <v>430.32</v>
      </c>
    </row>
    <row r="31" spans="1:9" ht="75" x14ac:dyDescent="0.25">
      <c r="A31" s="1">
        <v>6</v>
      </c>
      <c r="B31" s="13" t="s">
        <v>30</v>
      </c>
      <c r="C31" s="20" t="s">
        <v>6</v>
      </c>
      <c r="D31" s="8">
        <f>ROUND((D28+D29)*0.3,2)</f>
        <v>671.3</v>
      </c>
      <c r="E31" s="8">
        <f t="shared" ref="E31:G31" si="24">ROUND((E28+E29)*0.3,2)</f>
        <v>671.3</v>
      </c>
      <c r="F31" s="8">
        <f t="shared" si="24"/>
        <v>0</v>
      </c>
      <c r="G31" s="8">
        <f t="shared" si="24"/>
        <v>0</v>
      </c>
      <c r="H31" s="8">
        <f t="shared" si="19"/>
        <v>671.3</v>
      </c>
      <c r="I31" s="8">
        <f t="shared" si="19"/>
        <v>671.3</v>
      </c>
    </row>
    <row r="32" spans="1:9" ht="60" x14ac:dyDescent="0.25">
      <c r="A32" s="1">
        <v>7</v>
      </c>
      <c r="B32" s="13" t="s">
        <v>37</v>
      </c>
      <c r="C32" s="20" t="s">
        <v>6</v>
      </c>
      <c r="D32" s="8">
        <f>ROUND((D28+D29)*0.2,2)</f>
        <v>447.54</v>
      </c>
      <c r="E32" s="8">
        <f t="shared" ref="E32:G32" si="25">ROUND((E28+E29)*0.2,2)</f>
        <v>447.54</v>
      </c>
      <c r="F32" s="8">
        <f t="shared" si="25"/>
        <v>0</v>
      </c>
      <c r="G32" s="8">
        <f t="shared" si="25"/>
        <v>0</v>
      </c>
      <c r="H32" s="8">
        <f t="shared" si="19"/>
        <v>447.54</v>
      </c>
      <c r="I32" s="8">
        <f t="shared" si="19"/>
        <v>447.54</v>
      </c>
    </row>
    <row r="33" spans="1:9" ht="45" x14ac:dyDescent="0.25">
      <c r="A33" s="20">
        <v>8</v>
      </c>
      <c r="B33" s="13" t="s">
        <v>9</v>
      </c>
      <c r="C33" s="20" t="s">
        <v>6</v>
      </c>
      <c r="D33" s="8">
        <f>ROUND((D28+D29)*0.2,2)</f>
        <v>447.54</v>
      </c>
      <c r="E33" s="8">
        <f t="shared" ref="E33:G33" si="26">ROUND((E28+E29)*0.2,2)</f>
        <v>447.54</v>
      </c>
      <c r="F33" s="8">
        <f t="shared" si="26"/>
        <v>0</v>
      </c>
      <c r="G33" s="8">
        <f t="shared" si="26"/>
        <v>0</v>
      </c>
      <c r="H33" s="8">
        <f t="shared" si="19"/>
        <v>447.54</v>
      </c>
      <c r="I33" s="8">
        <f t="shared" si="19"/>
        <v>447.54</v>
      </c>
    </row>
    <row r="34" spans="1:9" ht="60" x14ac:dyDescent="0.25">
      <c r="A34" s="1">
        <v>9</v>
      </c>
      <c r="B34" s="13" t="s">
        <v>33</v>
      </c>
      <c r="C34" s="20" t="s">
        <v>6</v>
      </c>
      <c r="D34" s="8">
        <f>ROUND(D28*0.05,2)</f>
        <v>86.06</v>
      </c>
      <c r="E34" s="8">
        <f t="shared" ref="E34:G34" si="27">ROUND(E28*0.05,2)</f>
        <v>86.06</v>
      </c>
      <c r="F34" s="8">
        <f t="shared" si="27"/>
        <v>0</v>
      </c>
      <c r="G34" s="8">
        <f t="shared" si="27"/>
        <v>0</v>
      </c>
      <c r="H34" s="8">
        <f t="shared" si="19"/>
        <v>86.06</v>
      </c>
      <c r="I34" s="8">
        <f t="shared" si="19"/>
        <v>86.06</v>
      </c>
    </row>
    <row r="35" spans="1:9" ht="45" x14ac:dyDescent="0.25">
      <c r="A35" s="1">
        <v>10</v>
      </c>
      <c r="B35" s="13" t="s">
        <v>34</v>
      </c>
      <c r="C35" s="20" t="s">
        <v>6</v>
      </c>
      <c r="D35" s="8">
        <f>ROUND(D28*0.05,2)</f>
        <v>86.06</v>
      </c>
      <c r="E35" s="8">
        <f t="shared" ref="E35:G35" si="28">ROUND(E28*0.05,2)</f>
        <v>86.06</v>
      </c>
      <c r="F35" s="8">
        <f t="shared" si="28"/>
        <v>0</v>
      </c>
      <c r="G35" s="8">
        <f t="shared" si="28"/>
        <v>0</v>
      </c>
      <c r="H35" s="8">
        <f t="shared" si="19"/>
        <v>86.06</v>
      </c>
      <c r="I35" s="8">
        <f t="shared" si="19"/>
        <v>86.06</v>
      </c>
    </row>
    <row r="36" spans="1:9" x14ac:dyDescent="0.25">
      <c r="A36" s="20">
        <v>11</v>
      </c>
      <c r="B36" s="15" t="s">
        <v>10</v>
      </c>
      <c r="C36" s="20" t="s">
        <v>6</v>
      </c>
      <c r="D36" s="8">
        <f>ROUND((D28+D29+D30+D32+D33+D34+D31+D35)*0.05,2)</f>
        <v>220.33</v>
      </c>
      <c r="E36" s="8">
        <f t="shared" ref="E36:G36" si="29">ROUND((E28+E29+E30+E32+E33+E34+E31+E35)*0.05,2)</f>
        <v>220.33</v>
      </c>
      <c r="F36" s="8">
        <f t="shared" si="29"/>
        <v>0</v>
      </c>
      <c r="G36" s="8">
        <f t="shared" si="29"/>
        <v>0</v>
      </c>
      <c r="H36" s="8">
        <f t="shared" si="19"/>
        <v>220.33</v>
      </c>
      <c r="I36" s="8">
        <f t="shared" si="19"/>
        <v>220.33</v>
      </c>
    </row>
    <row r="37" spans="1:9" x14ac:dyDescent="0.25">
      <c r="A37" s="1">
        <v>12</v>
      </c>
      <c r="B37" s="15" t="s">
        <v>11</v>
      </c>
      <c r="C37" s="20" t="s">
        <v>6</v>
      </c>
      <c r="D37" s="20">
        <f>ROUND((D28+D29+D30+D32+D33+D34+D31+D35)*0.01,2)</f>
        <v>44.07</v>
      </c>
      <c r="E37" s="20">
        <f t="shared" ref="E37:G37" si="30">ROUND((E28+E29+E30+E32+E33+E34+E31+E35)*0.01,2)</f>
        <v>44.07</v>
      </c>
      <c r="F37" s="20">
        <f t="shared" si="30"/>
        <v>0</v>
      </c>
      <c r="G37" s="20">
        <f t="shared" si="30"/>
        <v>0</v>
      </c>
      <c r="H37" s="8">
        <f t="shared" si="19"/>
        <v>44.07</v>
      </c>
      <c r="I37" s="8">
        <f t="shared" si="19"/>
        <v>44.07</v>
      </c>
    </row>
    <row r="38" spans="1:9" ht="45" x14ac:dyDescent="0.25">
      <c r="A38" s="20">
        <v>13</v>
      </c>
      <c r="B38" s="13" t="s">
        <v>15</v>
      </c>
      <c r="C38" s="20" t="s">
        <v>6</v>
      </c>
      <c r="D38" s="7">
        <f>ROUND((D28+D29+D30+D32+D33+D34+D36+D37+D31+D35)*0.302,2)</f>
        <v>1410.61</v>
      </c>
      <c r="E38" s="7">
        <f t="shared" ref="E38:G38" si="31">ROUND((E28+E29+E30+E32+E33+E34+E36+E37+E31+E35)*0.302,2)</f>
        <v>1410.61</v>
      </c>
      <c r="F38" s="7">
        <f t="shared" si="31"/>
        <v>0</v>
      </c>
      <c r="G38" s="7">
        <f t="shared" si="31"/>
        <v>0</v>
      </c>
      <c r="H38" s="8">
        <f t="shared" si="19"/>
        <v>1410.61</v>
      </c>
      <c r="I38" s="8">
        <f t="shared" si="19"/>
        <v>1410.61</v>
      </c>
    </row>
    <row r="39" spans="1:9" ht="60" x14ac:dyDescent="0.25">
      <c r="A39" s="1">
        <v>14</v>
      </c>
      <c r="B39" s="13" t="s">
        <v>38</v>
      </c>
      <c r="C39" s="20"/>
      <c r="D39" s="8"/>
      <c r="E39" s="8"/>
      <c r="F39" s="8"/>
      <c r="G39" s="8"/>
      <c r="H39" s="8"/>
      <c r="I39" s="8"/>
    </row>
    <row r="40" spans="1:9" x14ac:dyDescent="0.25">
      <c r="A40" s="15"/>
      <c r="B40" s="16" t="s">
        <v>13</v>
      </c>
      <c r="C40" s="20" t="s">
        <v>6</v>
      </c>
      <c r="D40" s="8">
        <f>D28+D29+D30+D32+D33+D34+D36+D37+D38+D31+D35</f>
        <v>6081.51</v>
      </c>
      <c r="E40" s="8">
        <f t="shared" ref="E40:G40" si="32">E28+E29+E30+E32+E33+E34+E36+E37+E38+E31+E35</f>
        <v>6081.51</v>
      </c>
      <c r="F40" s="8">
        <f t="shared" si="32"/>
        <v>0</v>
      </c>
      <c r="G40" s="8">
        <f t="shared" si="32"/>
        <v>0</v>
      </c>
      <c r="H40" s="8">
        <f t="shared" si="19"/>
        <v>6081.51</v>
      </c>
      <c r="I40" s="8">
        <f t="shared" si="19"/>
        <v>6081.51</v>
      </c>
    </row>
    <row r="41" spans="1:9" x14ac:dyDescent="0.25">
      <c r="A41" s="15"/>
      <c r="B41" s="16" t="s">
        <v>14</v>
      </c>
      <c r="C41" s="20" t="s">
        <v>6</v>
      </c>
      <c r="D41" s="8">
        <f t="shared" ref="D41:G41" si="33">ROUND(D40*12,2)</f>
        <v>72978.12</v>
      </c>
      <c r="E41" s="8">
        <f t="shared" si="33"/>
        <v>72978.12</v>
      </c>
      <c r="F41" s="8">
        <f t="shared" si="33"/>
        <v>0</v>
      </c>
      <c r="G41" s="8">
        <f t="shared" si="33"/>
        <v>0</v>
      </c>
      <c r="H41" s="8">
        <f t="shared" si="19"/>
        <v>72978.12</v>
      </c>
      <c r="I41" s="8">
        <f t="shared" si="19"/>
        <v>72978.12</v>
      </c>
    </row>
    <row r="42" spans="1:9" ht="15.75" x14ac:dyDescent="0.25">
      <c r="A42" s="15"/>
      <c r="B42" s="32" t="s">
        <v>16</v>
      </c>
      <c r="C42" s="33"/>
      <c r="D42" s="8">
        <f>D24+D41</f>
        <v>798918.96</v>
      </c>
      <c r="E42" s="8">
        <f t="shared" ref="E42:G42" si="34">E24+E41</f>
        <v>864215.4</v>
      </c>
      <c r="F42" s="8">
        <f t="shared" si="34"/>
        <v>725940.84</v>
      </c>
      <c r="G42" s="8">
        <f t="shared" si="34"/>
        <v>791237.28</v>
      </c>
      <c r="H42" s="8">
        <f t="shared" si="19"/>
        <v>1524859.7999999998</v>
      </c>
      <c r="I42" s="8">
        <f>E42+G42</f>
        <v>1655452.6800000002</v>
      </c>
    </row>
    <row r="43" spans="1:9" x14ac:dyDescent="0.25">
      <c r="A43" s="15"/>
      <c r="B43" s="15"/>
      <c r="C43" s="20" t="s">
        <v>6</v>
      </c>
      <c r="D43" s="8"/>
      <c r="E43" s="8"/>
      <c r="F43" s="8"/>
      <c r="G43" s="8"/>
      <c r="H43" s="8"/>
      <c r="I43" s="8"/>
    </row>
    <row r="44" spans="1:9" ht="30.75" customHeight="1" x14ac:dyDescent="0.25">
      <c r="A44" s="15"/>
      <c r="B44" s="32" t="s">
        <v>23</v>
      </c>
      <c r="C44" s="33"/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</row>
    <row r="45" spans="1:9" ht="28.5" customHeight="1" x14ac:dyDescent="0.25">
      <c r="A45" s="15"/>
      <c r="B45" s="32" t="s">
        <v>24</v>
      </c>
      <c r="C45" s="33"/>
      <c r="D45" s="5"/>
      <c r="E45" s="5"/>
      <c r="F45" s="5"/>
      <c r="G45" s="5"/>
      <c r="H45" s="5">
        <f>ROUND(H42/2,0)</f>
        <v>762430</v>
      </c>
      <c r="I45" s="5">
        <f>ROUND(I42/2,0)</f>
        <v>827726</v>
      </c>
    </row>
    <row r="46" spans="1:9" ht="72.75" customHeight="1" x14ac:dyDescent="0.25">
      <c r="A46" s="15"/>
      <c r="B46" s="32" t="s">
        <v>25</v>
      </c>
      <c r="C46" s="33"/>
      <c r="D46" s="8"/>
      <c r="E46" s="8"/>
      <c r="F46" s="8"/>
      <c r="G46" s="8"/>
      <c r="H46" s="5">
        <f>'5-6 дневная  неделя'!H44</f>
        <v>687974</v>
      </c>
      <c r="I46" s="5">
        <f>H46</f>
        <v>687974</v>
      </c>
    </row>
    <row r="47" spans="1:9" ht="96" customHeight="1" x14ac:dyDescent="0.25">
      <c r="A47" s="15"/>
      <c r="B47" s="34" t="s">
        <v>26</v>
      </c>
      <c r="C47" s="35"/>
      <c r="D47" s="8"/>
      <c r="E47" s="8"/>
      <c r="F47" s="8"/>
      <c r="G47" s="8"/>
      <c r="H47" s="17">
        <f>ROUND(H45/H46,3)</f>
        <v>1.1080000000000001</v>
      </c>
      <c r="I47" s="17">
        <f>ROUND(I45/I46,3)</f>
        <v>1.2030000000000001</v>
      </c>
    </row>
    <row r="48" spans="1:9" ht="66" customHeight="1" x14ac:dyDescent="0.25">
      <c r="A48" s="15"/>
      <c r="B48" s="32" t="s">
        <v>27</v>
      </c>
      <c r="C48" s="33"/>
      <c r="D48" s="4">
        <v>903</v>
      </c>
      <c r="E48" s="4">
        <v>903</v>
      </c>
      <c r="F48" s="4">
        <v>903</v>
      </c>
      <c r="G48" s="4">
        <v>903</v>
      </c>
      <c r="H48" s="4">
        <v>903</v>
      </c>
      <c r="I48" s="4">
        <v>903</v>
      </c>
    </row>
    <row r="49" spans="1:9" ht="52.5" customHeight="1" x14ac:dyDescent="0.25">
      <c r="A49" s="15"/>
      <c r="B49" s="32" t="s">
        <v>28</v>
      </c>
      <c r="C49" s="33"/>
      <c r="D49" s="15"/>
      <c r="E49" s="15"/>
      <c r="F49" s="15"/>
      <c r="G49" s="15"/>
      <c r="H49" s="5">
        <f>H46+H48</f>
        <v>688877</v>
      </c>
      <c r="I49" s="5">
        <f>I46+I48</f>
        <v>688877</v>
      </c>
    </row>
    <row r="50" spans="1:9" ht="44.25" customHeight="1" x14ac:dyDescent="0.25">
      <c r="A50" s="15"/>
      <c r="B50" s="31" t="s">
        <v>43</v>
      </c>
      <c r="C50" s="31"/>
      <c r="D50" s="15"/>
      <c r="E50" s="15"/>
      <c r="F50" s="15"/>
      <c r="G50" s="15"/>
      <c r="H50" s="5">
        <f>H45+H48</f>
        <v>763333</v>
      </c>
      <c r="I50" s="5">
        <f>I45+I48</f>
        <v>828629</v>
      </c>
    </row>
  </sheetData>
  <mergeCells count="19">
    <mergeCell ref="F1:I1"/>
    <mergeCell ref="A2:I2"/>
    <mergeCell ref="D5:I5"/>
    <mergeCell ref="D6:E6"/>
    <mergeCell ref="F6:G6"/>
    <mergeCell ref="H6:I6"/>
    <mergeCell ref="A5:A7"/>
    <mergeCell ref="D8:I8"/>
    <mergeCell ref="B42:C42"/>
    <mergeCell ref="B44:C44"/>
    <mergeCell ref="B45:C45"/>
    <mergeCell ref="B46:C46"/>
    <mergeCell ref="B50:C50"/>
    <mergeCell ref="B47:C47"/>
    <mergeCell ref="B48:C48"/>
    <mergeCell ref="B49:C49"/>
    <mergeCell ref="B5:B7"/>
    <mergeCell ref="C5:C7"/>
    <mergeCell ref="B8:C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5-6 дневная  неделя</vt:lpstr>
      <vt:lpstr>5-6 дневная  неделя-село</vt:lpstr>
      <vt:lpstr>'5-6 дневная  неделя'!Заголовки_для_печати</vt:lpstr>
      <vt:lpstr>'5-6 дневная  неделя-село'!Заголовки_для_печати</vt:lpstr>
      <vt:lpstr>'5-6 дневная  неделя'!Область_печати</vt:lpstr>
      <vt:lpstr>'5-6 дневная  неделя-село'!Область_печати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2021-01-31T10:40:50Z</dcterms:modified>
</cp:coreProperties>
</file>