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5-6 дневная  неделя" sheetId="1" r:id="rId1"/>
  </sheets>
  <definedNames>
    <definedName name="_xlnm.Print_Titles" localSheetId="0">'5-6 дневная  неделя'!$A:$C,'5-6 дневная  неделя'!$5:$5</definedName>
    <definedName name="_xlnm.Print_Area" localSheetId="0">'5-6 дневная  неделя'!$A$1:$E$52</definedName>
  </definedNames>
  <calcPr calcId="145621"/>
</workbook>
</file>

<file path=xl/calcChain.xml><?xml version="1.0" encoding="utf-8"?>
<calcChain xmlns="http://schemas.openxmlformats.org/spreadsheetml/2006/main">
  <c r="E52" i="1" l="1"/>
  <c r="D52" i="1"/>
  <c r="E48" i="1"/>
  <c r="E50" i="1" s="1"/>
  <c r="D48" i="1"/>
  <c r="D50" i="1" s="1"/>
  <c r="E18" i="1" l="1"/>
  <c r="D18" i="1"/>
  <c r="E35" i="1" l="1"/>
  <c r="D35" i="1"/>
  <c r="E33" i="1" l="1"/>
  <c r="E34" i="1"/>
  <c r="D34" i="1"/>
  <c r="D33" i="1"/>
  <c r="E16" i="1"/>
  <c r="E17" i="1"/>
  <c r="E20" i="1"/>
  <c r="D17" i="1"/>
  <c r="D16" i="1"/>
  <c r="D37" i="1" l="1"/>
  <c r="D20" i="1"/>
  <c r="E37" i="1"/>
  <c r="E9" i="1"/>
  <c r="D9" i="1"/>
  <c r="E29" i="1" l="1"/>
  <c r="E12" i="1"/>
  <c r="E31" i="1" l="1"/>
  <c r="E26" i="1"/>
  <c r="E30" i="1" l="1"/>
  <c r="E27" i="1"/>
  <c r="D31" i="1"/>
  <c r="E28" i="1"/>
  <c r="D26" i="1"/>
  <c r="D27" i="1" l="1"/>
  <c r="D28" i="1"/>
  <c r="D30" i="1"/>
  <c r="E14" i="1"/>
  <c r="D14" i="1"/>
  <c r="E38" i="1" l="1"/>
  <c r="D10" i="1"/>
  <c r="E10" i="1"/>
  <c r="D13" i="1" l="1"/>
  <c r="D11" i="1"/>
  <c r="E13" i="1"/>
  <c r="E11" i="1"/>
  <c r="D38" i="1" l="1"/>
  <c r="E21" i="1"/>
  <c r="E44" i="1" l="1"/>
  <c r="E40" i="1"/>
  <c r="E42" i="1"/>
  <c r="D21" i="1"/>
  <c r="D44" i="1" l="1"/>
  <c r="D42" i="1"/>
  <c r="D40" i="1"/>
  <c r="E46" i="1"/>
  <c r="D46" i="1" l="1"/>
</calcChain>
</file>

<file path=xl/sharedStrings.xml><?xml version="1.0" encoding="utf-8"?>
<sst xmlns="http://schemas.openxmlformats.org/spreadsheetml/2006/main" count="86" uniqueCount="44">
  <si>
    <t>№ п/п</t>
  </si>
  <si>
    <t>Показатель</t>
  </si>
  <si>
    <t>Ед.измерения</t>
  </si>
  <si>
    <t>ставка</t>
  </si>
  <si>
    <t>Размер заработной платы в соответствии с должностным окладом</t>
  </si>
  <si>
    <t>руб.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</si>
  <si>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</si>
  <si>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</si>
  <si>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</si>
  <si>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-в месяц</t>
  </si>
  <si>
    <t>-в год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</si>
  <si>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</si>
  <si>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</si>
  <si>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</si>
  <si>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</si>
  <si>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</si>
  <si>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</si>
  <si>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Количество ставок ПДО на максимально допустимую недельную нагрузку</t>
  </si>
  <si>
    <t>Город</t>
  </si>
  <si>
    <t>Село</t>
  </si>
  <si>
    <t>Количество ставок психологов на максимально допустимую недельную нагрузку</t>
  </si>
  <si>
    <t>Затраты на оплату труда учителя-логопеда</t>
  </si>
  <si>
    <t>Затраты на оплату труда педагога-психолога</t>
  </si>
  <si>
    <t>Итого затраты на оплату труда педагогов-психологов:</t>
  </si>
  <si>
    <t>Итого затраты на оплату труда учителей-логопедов:</t>
  </si>
  <si>
    <t>Отчисления во внебюджетные фонды (34,2%)</t>
  </si>
  <si>
    <t>Общеобразовательные организации -при реализации коррекционно-развивающей, компенсирующей и логопедической помощи</t>
  </si>
  <si>
    <t>Приложение №95</t>
  </si>
  <si>
    <t>Надбавка за квалификацию (максимально - 30% от ФЗП по должностным окладам)</t>
  </si>
  <si>
    <t>Надбавка за выслугу лет (максимально -30% от ФЗП по должностным окладам с надбавкой за квалификацию)</t>
  </si>
  <si>
    <t>Надбавки за работу в сельской местности (25% от ФЗП по должностным окладам)</t>
  </si>
  <si>
    <t>Надбавка за интенсивность и высокие результаты работы (20,0 % от ФЗП по должностным окладам)</t>
  </si>
  <si>
    <t>Надбавка за качество работы (20,0 % от ФЗП по должностным окладам)</t>
  </si>
  <si>
    <t>Отчисления во внебюджетные фонды (30,2%)</t>
  </si>
  <si>
    <t>Доплаты за особые условия работы (20% от должностного оклада с надбавкой за квалификацию)</t>
  </si>
  <si>
    <t>0,2 % от ФОТ педагогов-психологов и учителей-логопедов</t>
  </si>
  <si>
    <t xml:space="preserve">0,1 % от ФОТ педагогов-психологов и учителей-логопедов </t>
  </si>
  <si>
    <t xml:space="preserve">(К=0,1 %*8489/7500) от ФОТ педагогов-психологов и учителей-логопедов </t>
  </si>
  <si>
    <t>Объем муниицпального задания принят по общеобразовательной организации с максимальным объемом муниципального задания (МБОУ СОШ №9=104 чел.)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</si>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</sst>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9" fontId="4" fillId="0" borderId="6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2" borderId="0" xfId="0" applyFont="1" applyFill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/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5" fontId="6" fillId="2" borderId="2" xfId="0" applyNumberFormat="1" applyFont="1" applyFill="1" applyBorder="1" applyAlignment="1">
      <alignment horizontal="left" vertical="center" wrapText="1"/>
    </xf>
    <xf numFmtId="165" fontId="6" fillId="2" borderId="3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view="pageBreakPreview" zoomScale="77" zoomScaleNormal="90" zoomScaleSheetLayoutView="77" workbookViewId="0">
      <pane xSplit="3" ySplit="5" topLeftCell="D18" activePane="bottomRight" state="frozen"/>
      <selection pane="topRight" activeCell="D1" sqref="D1"/>
      <selection pane="bottomLeft" activeCell="A5" sqref="A5"/>
      <selection pane="bottomRight" activeCell="E52" sqref="E52"/>
    </sheetView>
  </sheetViews>
  <sheetFormatPr defaultRowHeight="15" x14ac:dyDescent="0.25"/>
  <cols>
    <col min="1" max="1" width="7.140625" style="2" customWidth="1"/>
    <col min="2" max="2" width="41.42578125" style="2" customWidth="1"/>
    <col min="3" max="3" width="13.7109375" style="2" customWidth="1"/>
    <col min="4" max="4" width="22.140625" style="2" customWidth="1"/>
    <col min="5" max="5" width="23.42578125" style="2" customWidth="1"/>
    <col min="6" max="16384" width="9.140625" style="2"/>
  </cols>
  <sheetData>
    <row r="1" spans="1:15" s="20" customFormat="1" ht="18.75" x14ac:dyDescent="0.3">
      <c r="E1" s="21" t="s">
        <v>27</v>
      </c>
      <c r="F1" s="21"/>
      <c r="G1" s="21"/>
      <c r="H1" s="21"/>
      <c r="I1" s="21"/>
    </row>
    <row r="2" spans="1:15" s="22" customFormat="1" ht="18.75" x14ac:dyDescent="0.3">
      <c r="K2" s="21"/>
      <c r="L2" s="21"/>
      <c r="M2" s="21"/>
      <c r="N2" s="21"/>
      <c r="O2" s="21"/>
    </row>
    <row r="3" spans="1:15" s="22" customFormat="1" ht="39" customHeight="1" x14ac:dyDescent="0.3">
      <c r="A3" s="23" t="s">
        <v>26</v>
      </c>
      <c r="B3" s="23"/>
      <c r="C3" s="23"/>
      <c r="D3" s="23"/>
      <c r="E3" s="23"/>
      <c r="F3" s="24"/>
      <c r="G3" s="24"/>
      <c r="H3" s="24"/>
      <c r="I3" s="24"/>
      <c r="J3" s="24"/>
      <c r="K3" s="24"/>
      <c r="L3" s="24"/>
      <c r="M3" s="24"/>
      <c r="N3" s="24"/>
      <c r="O3" s="24"/>
    </row>
    <row r="5" spans="1:15" ht="38.25" customHeight="1" x14ac:dyDescent="0.25">
      <c r="A5" s="15" t="s">
        <v>0</v>
      </c>
      <c r="B5" s="17" t="s">
        <v>1</v>
      </c>
      <c r="C5" s="17" t="s">
        <v>2</v>
      </c>
      <c r="D5" s="17" t="s">
        <v>18</v>
      </c>
      <c r="E5" s="17" t="s">
        <v>19</v>
      </c>
    </row>
    <row r="6" spans="1:15" ht="30" customHeight="1" x14ac:dyDescent="0.25">
      <c r="A6" s="4"/>
      <c r="B6" s="25" t="s">
        <v>22</v>
      </c>
      <c r="C6" s="26"/>
      <c r="D6" s="8"/>
      <c r="E6" s="8"/>
    </row>
    <row r="7" spans="1:15" ht="43.5" customHeight="1" x14ac:dyDescent="0.25">
      <c r="A7" s="7">
        <v>1</v>
      </c>
      <c r="B7" s="27" t="s">
        <v>16</v>
      </c>
      <c r="C7" s="28" t="s">
        <v>15</v>
      </c>
      <c r="D7" s="9">
        <v>18</v>
      </c>
      <c r="E7" s="10">
        <v>18</v>
      </c>
    </row>
    <row r="8" spans="1:15" ht="43.5" customHeight="1" x14ac:dyDescent="0.25">
      <c r="A8" s="3">
        <v>2</v>
      </c>
      <c r="B8" s="29" t="s">
        <v>20</v>
      </c>
      <c r="C8" s="30" t="s">
        <v>3</v>
      </c>
      <c r="D8" s="18">
        <v>0.5</v>
      </c>
      <c r="E8" s="18">
        <v>0.5</v>
      </c>
    </row>
    <row r="9" spans="1:15" ht="30" x14ac:dyDescent="0.25">
      <c r="A9" s="3">
        <v>3</v>
      </c>
      <c r="B9" s="29" t="s">
        <v>4</v>
      </c>
      <c r="C9" s="30" t="s">
        <v>5</v>
      </c>
      <c r="D9" s="5">
        <f>ROUND(8216*D8,2)</f>
        <v>4108</v>
      </c>
      <c r="E9" s="5">
        <f>ROUND(8216*E8,2)</f>
        <v>4108</v>
      </c>
    </row>
    <row r="10" spans="1:15" ht="30" x14ac:dyDescent="0.25">
      <c r="A10" s="3">
        <v>4</v>
      </c>
      <c r="B10" s="29" t="s">
        <v>28</v>
      </c>
      <c r="C10" s="30" t="s">
        <v>5</v>
      </c>
      <c r="D10" s="5">
        <f>ROUND(D9*0.3,2)</f>
        <v>1232.4000000000001</v>
      </c>
      <c r="E10" s="5">
        <f t="shared" ref="E10" si="0">ROUND(E9*0.3,2)</f>
        <v>1232.4000000000001</v>
      </c>
    </row>
    <row r="11" spans="1:15" ht="45" x14ac:dyDescent="0.25">
      <c r="A11" s="3">
        <v>5</v>
      </c>
      <c r="B11" s="29" t="s">
        <v>29</v>
      </c>
      <c r="C11" s="30" t="s">
        <v>5</v>
      </c>
      <c r="D11" s="5">
        <f>ROUND((D9+D10)*0.3,2)</f>
        <v>1602.12</v>
      </c>
      <c r="E11" s="5">
        <f t="shared" ref="E11" si="1">ROUND((E9+E10)*0.3,2)</f>
        <v>1602.12</v>
      </c>
    </row>
    <row r="12" spans="1:15" ht="30" x14ac:dyDescent="0.25">
      <c r="A12" s="16">
        <v>6</v>
      </c>
      <c r="B12" s="29" t="s">
        <v>30</v>
      </c>
      <c r="C12" s="30" t="s">
        <v>5</v>
      </c>
      <c r="D12" s="5"/>
      <c r="E12" s="5">
        <f>ROUND((E9*0.25),1)</f>
        <v>1027</v>
      </c>
    </row>
    <row r="13" spans="1:15" ht="30" x14ac:dyDescent="0.25">
      <c r="A13" s="3">
        <v>7</v>
      </c>
      <c r="B13" s="29" t="s">
        <v>6</v>
      </c>
      <c r="C13" s="30" t="s">
        <v>5</v>
      </c>
      <c r="D13" s="5">
        <f>ROUND((D9+D10)*0.2,2)</f>
        <v>1068.08</v>
      </c>
      <c r="E13" s="5">
        <f t="shared" ref="E13" si="2">ROUND((E9+E10)*0.2,2)</f>
        <v>1068.08</v>
      </c>
    </row>
    <row r="14" spans="1:15" ht="45" x14ac:dyDescent="0.25">
      <c r="A14" s="3">
        <v>8</v>
      </c>
      <c r="B14" s="29" t="s">
        <v>31</v>
      </c>
      <c r="C14" s="30" t="s">
        <v>5</v>
      </c>
      <c r="D14" s="5">
        <f>ROUND(D9*0.2,2)</f>
        <v>821.6</v>
      </c>
      <c r="E14" s="5">
        <f t="shared" ref="E14" si="3">ROUND(E9*0.2,2)</f>
        <v>821.6</v>
      </c>
    </row>
    <row r="15" spans="1:15" ht="30" x14ac:dyDescent="0.25">
      <c r="A15" s="16"/>
      <c r="B15" s="29" t="s">
        <v>32</v>
      </c>
      <c r="C15" s="30" t="s">
        <v>5</v>
      </c>
      <c r="D15" s="5">
        <v>0</v>
      </c>
      <c r="E15" s="5">
        <v>0</v>
      </c>
    </row>
    <row r="16" spans="1:15" x14ac:dyDescent="0.25">
      <c r="A16" s="3">
        <v>9</v>
      </c>
      <c r="B16" s="31" t="s">
        <v>7</v>
      </c>
      <c r="C16" s="30" t="s">
        <v>5</v>
      </c>
      <c r="D16" s="5">
        <f>ROUND((D9+D10+D11+D13+D14+D12+D15)*0.05,2)</f>
        <v>441.61</v>
      </c>
      <c r="E16" s="5">
        <f>ROUND((E9+E10+E11+E13+E14+E12+E15)*0.05,2)</f>
        <v>492.96</v>
      </c>
    </row>
    <row r="17" spans="1:5" x14ac:dyDescent="0.25">
      <c r="A17" s="3">
        <v>10</v>
      </c>
      <c r="B17" s="31" t="s">
        <v>8</v>
      </c>
      <c r="C17" s="30" t="s">
        <v>5</v>
      </c>
      <c r="D17" s="3">
        <f>ROUND((D9+D10+D11+D13+D14+D12+D15)*0.01,2)</f>
        <v>88.32</v>
      </c>
      <c r="E17" s="16">
        <f>ROUND((E9+E10+E11+E13+E14+E12+E15)*0.01,2)</f>
        <v>98.59</v>
      </c>
    </row>
    <row r="18" spans="1:5" ht="31.5" customHeight="1" x14ac:dyDescent="0.25">
      <c r="A18" s="3">
        <v>11</v>
      </c>
      <c r="B18" s="29" t="s">
        <v>33</v>
      </c>
      <c r="C18" s="30" t="s">
        <v>5</v>
      </c>
      <c r="D18" s="13">
        <f>ROUND((D9+D10+D11+D13+D14+D16+D17+D12+D15)*0.342,2)</f>
        <v>3201.85</v>
      </c>
      <c r="E18" s="13">
        <f>ROUND((E9+E10+E11+E13+E14+E16+E17+E12+E15)*0.342,2)</f>
        <v>3574.16</v>
      </c>
    </row>
    <row r="19" spans="1:5" ht="30" x14ac:dyDescent="0.25">
      <c r="A19" s="3"/>
      <c r="B19" s="29" t="s">
        <v>23</v>
      </c>
      <c r="C19" s="30"/>
      <c r="D19" s="5"/>
      <c r="E19" s="5"/>
    </row>
    <row r="20" spans="1:5" x14ac:dyDescent="0.25">
      <c r="A20" s="3"/>
      <c r="B20" s="32" t="s">
        <v>9</v>
      </c>
      <c r="C20" s="30" t="s">
        <v>5</v>
      </c>
      <c r="D20" s="5">
        <f>D9+D10+D11+D13+D14+D16+D17+D18+D15</f>
        <v>12563.98</v>
      </c>
      <c r="E20" s="5">
        <f>E9+E10+E11+E13+E14+E16+E17+E18+E15</f>
        <v>12997.909999999998</v>
      </c>
    </row>
    <row r="21" spans="1:5" x14ac:dyDescent="0.25">
      <c r="A21" s="1"/>
      <c r="B21" s="32" t="s">
        <v>10</v>
      </c>
      <c r="C21" s="30" t="s">
        <v>5</v>
      </c>
      <c r="D21" s="5">
        <f>ROUND(D20*12,2)</f>
        <v>150767.76</v>
      </c>
      <c r="E21" s="5">
        <f t="shared" ref="E21" si="4">ROUND(E20*12,2)</f>
        <v>155974.92000000001</v>
      </c>
    </row>
    <row r="22" spans="1:5" ht="21" customHeight="1" x14ac:dyDescent="0.25">
      <c r="A22" s="1"/>
      <c r="B22" s="25" t="s">
        <v>21</v>
      </c>
      <c r="C22" s="26"/>
      <c r="D22" s="14"/>
      <c r="E22" s="14"/>
    </row>
    <row r="23" spans="1:5" ht="31.5" x14ac:dyDescent="0.25">
      <c r="A23" s="11">
        <v>1</v>
      </c>
      <c r="B23" s="27" t="s">
        <v>16</v>
      </c>
      <c r="C23" s="28" t="s">
        <v>15</v>
      </c>
      <c r="D23" s="6">
        <v>20</v>
      </c>
      <c r="E23" s="6">
        <v>20</v>
      </c>
    </row>
    <row r="24" spans="1:5" ht="30" x14ac:dyDescent="0.25">
      <c r="A24" s="12">
        <v>2</v>
      </c>
      <c r="B24" s="29" t="s">
        <v>17</v>
      </c>
      <c r="C24" s="30" t="s">
        <v>3</v>
      </c>
      <c r="D24" s="19">
        <v>1</v>
      </c>
      <c r="E24" s="19">
        <v>1</v>
      </c>
    </row>
    <row r="25" spans="1:5" ht="30" x14ac:dyDescent="0.25">
      <c r="A25" s="12">
        <v>3</v>
      </c>
      <c r="B25" s="29" t="s">
        <v>4</v>
      </c>
      <c r="C25" s="30" t="s">
        <v>5</v>
      </c>
      <c r="D25" s="5">
        <v>8621</v>
      </c>
      <c r="E25" s="5">
        <v>8621</v>
      </c>
    </row>
    <row r="26" spans="1:5" ht="30" x14ac:dyDescent="0.25">
      <c r="A26" s="16">
        <v>4</v>
      </c>
      <c r="B26" s="29" t="s">
        <v>28</v>
      </c>
      <c r="C26" s="30" t="s">
        <v>5</v>
      </c>
      <c r="D26" s="5">
        <f>ROUND(D25*0.3,2)</f>
        <v>2586.3000000000002</v>
      </c>
      <c r="E26" s="5">
        <f t="shared" ref="E26" si="5">ROUND(E25*0.3,2)</f>
        <v>2586.3000000000002</v>
      </c>
    </row>
    <row r="27" spans="1:5" ht="45" x14ac:dyDescent="0.25">
      <c r="A27" s="16">
        <v>5</v>
      </c>
      <c r="B27" s="29" t="s">
        <v>34</v>
      </c>
      <c r="C27" s="30" t="s">
        <v>5</v>
      </c>
      <c r="D27" s="5">
        <f>ROUND((D25+D26)*0.2,2)</f>
        <v>2241.46</v>
      </c>
      <c r="E27" s="5">
        <f>ROUND((E25+E26)*0.2,2)</f>
        <v>2241.46</v>
      </c>
    </row>
    <row r="28" spans="1:5" ht="45" x14ac:dyDescent="0.25">
      <c r="A28" s="16">
        <v>6</v>
      </c>
      <c r="B28" s="29" t="s">
        <v>29</v>
      </c>
      <c r="C28" s="30" t="s">
        <v>5</v>
      </c>
      <c r="D28" s="5">
        <f>ROUND((D25+D26)*0.3,2)</f>
        <v>3362.19</v>
      </c>
      <c r="E28" s="5">
        <f t="shared" ref="E28" si="6">ROUND((E25+E26)*0.3,2)</f>
        <v>3362.19</v>
      </c>
    </row>
    <row r="29" spans="1:5" ht="30" x14ac:dyDescent="0.25">
      <c r="A29" s="16">
        <v>7</v>
      </c>
      <c r="B29" s="29" t="s">
        <v>30</v>
      </c>
      <c r="C29" s="30"/>
      <c r="D29" s="5"/>
      <c r="E29" s="5">
        <f>ROUND(E25*0.25,2)</f>
        <v>2155.25</v>
      </c>
    </row>
    <row r="30" spans="1:5" ht="30" x14ac:dyDescent="0.25">
      <c r="A30" s="16">
        <v>8</v>
      </c>
      <c r="B30" s="29" t="s">
        <v>6</v>
      </c>
      <c r="C30" s="30" t="s">
        <v>5</v>
      </c>
      <c r="D30" s="5">
        <f>ROUND((D25+D26)*0.2,2)</f>
        <v>2241.46</v>
      </c>
      <c r="E30" s="5">
        <f>ROUND((E25+E26)*0.2,2)</f>
        <v>2241.46</v>
      </c>
    </row>
    <row r="31" spans="1:5" ht="45" x14ac:dyDescent="0.25">
      <c r="A31" s="16">
        <v>9</v>
      </c>
      <c r="B31" s="29" t="s">
        <v>31</v>
      </c>
      <c r="C31" s="30" t="s">
        <v>5</v>
      </c>
      <c r="D31" s="5">
        <f>ROUND(D25*0.2,2)</f>
        <v>1724.2</v>
      </c>
      <c r="E31" s="5">
        <f>ROUND(E25*0.2,2)</f>
        <v>1724.2</v>
      </c>
    </row>
    <row r="32" spans="1:5" ht="30" x14ac:dyDescent="0.25">
      <c r="A32" s="16"/>
      <c r="B32" s="29" t="s">
        <v>32</v>
      </c>
      <c r="C32" s="30" t="s">
        <v>5</v>
      </c>
      <c r="D32" s="5">
        <v>0</v>
      </c>
      <c r="E32" s="5">
        <v>0</v>
      </c>
    </row>
    <row r="33" spans="1:5" x14ac:dyDescent="0.25">
      <c r="A33" s="16">
        <v>10</v>
      </c>
      <c r="B33" s="31" t="s">
        <v>7</v>
      </c>
      <c r="C33" s="30" t="s">
        <v>5</v>
      </c>
      <c r="D33" s="5">
        <f>ROUND((D25+D26+D28+D30+D31+D27+D29+D32)*0.05,2)</f>
        <v>1038.83</v>
      </c>
      <c r="E33" s="5">
        <f>ROUND((E25+E26+E28+E30+E31+E27+E29+E32)*0.05,2)</f>
        <v>1146.5899999999999</v>
      </c>
    </row>
    <row r="34" spans="1:5" x14ac:dyDescent="0.25">
      <c r="A34" s="16">
        <v>11</v>
      </c>
      <c r="B34" s="31" t="s">
        <v>8</v>
      </c>
      <c r="C34" s="30" t="s">
        <v>5</v>
      </c>
      <c r="D34" s="12">
        <f>ROUND((D25+D26+D28+D30+D31+D27+D29+D32)*0.01,2)</f>
        <v>207.77</v>
      </c>
      <c r="E34" s="16">
        <f>ROUND((E25+E26+E28+E30+E31+E27+E29+E32)*0.01,2)</f>
        <v>229.32</v>
      </c>
    </row>
    <row r="35" spans="1:5" ht="30" x14ac:dyDescent="0.25">
      <c r="A35" s="16">
        <v>12</v>
      </c>
      <c r="B35" s="29" t="s">
        <v>25</v>
      </c>
      <c r="C35" s="30" t="s">
        <v>5</v>
      </c>
      <c r="D35" s="13">
        <f>ROUND((D25+D26+D28+D30+D31+D33+D34+D27+D29+D32)*0.342,2)</f>
        <v>7531.94</v>
      </c>
      <c r="E35" s="13">
        <f>ROUND((E25+E26+E28+E30+E31+E33+E34+E27+E29+E32)*0.342,2)</f>
        <v>8313.26</v>
      </c>
    </row>
    <row r="36" spans="1:5" ht="30" x14ac:dyDescent="0.25">
      <c r="A36" s="1"/>
      <c r="B36" s="29" t="s">
        <v>24</v>
      </c>
      <c r="C36" s="30" t="s">
        <v>5</v>
      </c>
      <c r="D36" s="5"/>
      <c r="E36" s="5"/>
    </row>
    <row r="37" spans="1:5" x14ac:dyDescent="0.25">
      <c r="A37" s="1"/>
      <c r="B37" s="32" t="s">
        <v>9</v>
      </c>
      <c r="C37" s="30" t="s">
        <v>5</v>
      </c>
      <c r="D37" s="5">
        <f>D25+D26+D28+D30+D31+D33+D34+D35+D32</f>
        <v>27313.690000000002</v>
      </c>
      <c r="E37" s="5">
        <f>E25+E26+E28+E30+E31+E33+E34+E35+E32</f>
        <v>28224.32</v>
      </c>
    </row>
    <row r="38" spans="1:5" x14ac:dyDescent="0.25">
      <c r="A38" s="1"/>
      <c r="B38" s="32" t="s">
        <v>10</v>
      </c>
      <c r="C38" s="30" t="s">
        <v>5</v>
      </c>
      <c r="D38" s="5">
        <f>ROUND(D37*12,2)</f>
        <v>327764.28000000003</v>
      </c>
      <c r="E38" s="5">
        <f t="shared" ref="E38" si="7">ROUND(E37*12,2)</f>
        <v>338691.84000000003</v>
      </c>
    </row>
    <row r="39" spans="1:5" ht="19.5" customHeight="1" x14ac:dyDescent="0.25">
      <c r="A39" s="1"/>
      <c r="B39" s="33" t="s">
        <v>11</v>
      </c>
      <c r="C39" s="34"/>
      <c r="D39" s="1"/>
      <c r="E39" s="1"/>
    </row>
    <row r="40" spans="1:5" ht="30" x14ac:dyDescent="0.25">
      <c r="A40" s="1"/>
      <c r="B40" s="29" t="s">
        <v>35</v>
      </c>
      <c r="C40" s="30" t="s">
        <v>5</v>
      </c>
      <c r="D40" s="5">
        <f>ROUND(D21*0.002,2)</f>
        <v>301.54000000000002</v>
      </c>
      <c r="E40" s="5">
        <f>ROUND(E21*0.002,2)</f>
        <v>311.95</v>
      </c>
    </row>
    <row r="41" spans="1:5" ht="66" customHeight="1" x14ac:dyDescent="0.25">
      <c r="A41" s="1"/>
      <c r="B41" s="35" t="s">
        <v>13</v>
      </c>
      <c r="C41" s="36"/>
      <c r="D41" s="5"/>
      <c r="E41" s="5"/>
    </row>
    <row r="42" spans="1:5" ht="45" customHeight="1" x14ac:dyDescent="0.25">
      <c r="A42" s="1"/>
      <c r="B42" s="29" t="s">
        <v>36</v>
      </c>
      <c r="C42" s="30" t="s">
        <v>5</v>
      </c>
      <c r="D42" s="5">
        <f>ROUND(0.001*D21,2)</f>
        <v>150.77000000000001</v>
      </c>
      <c r="E42" s="5">
        <f>ROUND(0.001*E21,2)</f>
        <v>155.97</v>
      </c>
    </row>
    <row r="43" spans="1:5" ht="66.75" customHeight="1" x14ac:dyDescent="0.25">
      <c r="A43" s="1"/>
      <c r="B43" s="35" t="s">
        <v>12</v>
      </c>
      <c r="C43" s="36"/>
      <c r="D43" s="1"/>
      <c r="E43" s="1"/>
    </row>
    <row r="44" spans="1:5" ht="30" x14ac:dyDescent="0.25">
      <c r="A44" s="1"/>
      <c r="B44" s="29" t="s">
        <v>37</v>
      </c>
      <c r="C44" s="30" t="s">
        <v>5</v>
      </c>
      <c r="D44" s="5">
        <f>ROUND(0.001*D21,2)</f>
        <v>150.77000000000001</v>
      </c>
      <c r="E44" s="5">
        <f>ROUND(0.001*E21,2)</f>
        <v>155.97</v>
      </c>
    </row>
    <row r="45" spans="1:5" ht="68.25" customHeight="1" x14ac:dyDescent="0.25">
      <c r="A45" s="1"/>
      <c r="B45" s="35" t="s">
        <v>14</v>
      </c>
      <c r="C45" s="36"/>
      <c r="D45" s="1"/>
      <c r="E45" s="1"/>
    </row>
    <row r="46" spans="1:5" x14ac:dyDescent="0.25">
      <c r="A46" s="1"/>
      <c r="B46" s="31"/>
      <c r="C46" s="30" t="s">
        <v>5</v>
      </c>
      <c r="D46" s="5">
        <f>D21+D40+D42+D44+D38</f>
        <v>479135.12</v>
      </c>
      <c r="E46" s="5">
        <f>E21+E40+E42+E44+E38</f>
        <v>495290.65</v>
      </c>
    </row>
    <row r="47" spans="1:5" ht="51" customHeight="1" x14ac:dyDescent="0.25">
      <c r="A47" s="1"/>
      <c r="B47" s="35" t="s">
        <v>38</v>
      </c>
      <c r="C47" s="36"/>
      <c r="D47" s="39">
        <v>104</v>
      </c>
      <c r="E47" s="40">
        <v>104</v>
      </c>
    </row>
    <row r="48" spans="1:5" ht="38.25" customHeight="1" x14ac:dyDescent="0.25">
      <c r="A48" s="1"/>
      <c r="B48" s="35" t="s">
        <v>39</v>
      </c>
      <c r="C48" s="36"/>
      <c r="D48" s="41">
        <f>ROUND(D46/D47,0)</f>
        <v>4607</v>
      </c>
      <c r="E48" s="41">
        <f>ROUND(E46/E47,0)+1</f>
        <v>4763</v>
      </c>
    </row>
    <row r="49" spans="1:5" ht="48.75" customHeight="1" x14ac:dyDescent="0.25">
      <c r="A49" s="1"/>
      <c r="B49" s="35" t="s">
        <v>40</v>
      </c>
      <c r="C49" s="36"/>
      <c r="D49" s="41">
        <v>4607</v>
      </c>
      <c r="E49" s="41">
        <v>4607</v>
      </c>
    </row>
    <row r="50" spans="1:5" ht="94.5" customHeight="1" x14ac:dyDescent="0.25">
      <c r="A50" s="1"/>
      <c r="B50" s="37" t="s">
        <v>41</v>
      </c>
      <c r="C50" s="38"/>
      <c r="D50" s="42">
        <f>ROUND(D48/D49,3)</f>
        <v>1</v>
      </c>
      <c r="E50" s="42">
        <f>ROUND(E48/E49,3)</f>
        <v>1.034</v>
      </c>
    </row>
    <row r="51" spans="1:5" ht="68.25" customHeight="1" x14ac:dyDescent="0.25">
      <c r="B51" s="35" t="s">
        <v>42</v>
      </c>
      <c r="C51" s="36"/>
      <c r="D51" s="41">
        <v>1523</v>
      </c>
      <c r="E51" s="41">
        <v>1523</v>
      </c>
    </row>
    <row r="52" spans="1:5" ht="51" customHeight="1" x14ac:dyDescent="0.25">
      <c r="B52" s="35" t="s">
        <v>43</v>
      </c>
      <c r="C52" s="36"/>
      <c r="D52" s="41">
        <f>D49+D51</f>
        <v>6130</v>
      </c>
      <c r="E52" s="41">
        <f>E49+E51</f>
        <v>6130</v>
      </c>
    </row>
  </sheetData>
  <mergeCells count="13">
    <mergeCell ref="B51:C51"/>
    <mergeCell ref="B52:C52"/>
    <mergeCell ref="A3:E3"/>
    <mergeCell ref="B47:C47"/>
    <mergeCell ref="B48:C48"/>
    <mergeCell ref="B49:C49"/>
    <mergeCell ref="B50:C50"/>
    <mergeCell ref="B45:C45"/>
    <mergeCell ref="B6:C6"/>
    <mergeCell ref="B22:C22"/>
    <mergeCell ref="B43:C43"/>
    <mergeCell ref="B39:C39"/>
    <mergeCell ref="B41:C41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5-6 дневная  неделя</vt:lpstr>
      <vt:lpstr>'5-6 дневная  неделя'!Заголовки_для_печати</vt:lpstr>
      <vt:lpstr>'5-6 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2018-07-09T12:56:07Z</dcterms:modified>
</cp:coreProperties>
</file>