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5-6 дневная  неделя" sheetId="1" r:id="rId1"/>
  </sheets>
  <definedNames>
    <definedName name="_xlnm.Print_Titles" localSheetId="0">'5-6 дневная  неделя'!$A:$C,'5-6 дневная  неделя'!$5:$5</definedName>
    <definedName name="_xlnm.Print_Area" localSheetId="0">'5-6 дневная  неделя'!$A$1:$E$35</definedName>
  </definedNames>
  <calcPr calcId="145621"/>
</workbook>
</file>

<file path=xl/calcChain.xml><?xml version="1.0" encoding="utf-8"?>
<calcChain xmlns="http://schemas.openxmlformats.org/spreadsheetml/2006/main">
  <c r="D31" i="1" l="1"/>
  <c r="D33" i="1" s="1"/>
  <c r="E35" i="1"/>
  <c r="D35" i="1"/>
  <c r="E31" i="1"/>
  <c r="E33" i="1" s="1"/>
  <c r="E18" i="1" l="1"/>
  <c r="D18" i="1"/>
  <c r="E9" i="1" l="1"/>
  <c r="D9" i="1"/>
  <c r="E12" i="1" l="1"/>
  <c r="E14" i="1" l="1"/>
  <c r="D14" i="1"/>
  <c r="D10" i="1" l="1"/>
  <c r="E10" i="1"/>
  <c r="D13" i="1" l="1"/>
  <c r="D11" i="1"/>
  <c r="E13" i="1"/>
  <c r="E11" i="1"/>
  <c r="E16" i="1" s="1"/>
  <c r="D17" i="1" l="1"/>
  <c r="E17" i="1"/>
  <c r="E20" i="1" s="1"/>
  <c r="E21" i="1" s="1"/>
  <c r="D16" i="1"/>
  <c r="D20" i="1" l="1"/>
  <c r="D21" i="1" s="1"/>
  <c r="E27" i="1"/>
  <c r="E25" i="1"/>
  <c r="E23" i="1"/>
  <c r="E29" i="1" s="1"/>
  <c r="D27" i="1" l="1"/>
  <c r="D25" i="1"/>
  <c r="D23" i="1"/>
  <c r="D29" i="1" s="1"/>
</calcChain>
</file>

<file path=xl/sharedStrings.xml><?xml version="1.0" encoding="utf-8"?>
<sst xmlns="http://schemas.openxmlformats.org/spreadsheetml/2006/main" count="54" uniqueCount="39">
  <si>
    <t>№ п/п</t>
  </si>
  <si>
    <t>Показатель</t>
  </si>
  <si>
    <t>Ед.измерения</t>
  </si>
  <si>
    <t>ставка</t>
  </si>
  <si>
    <t>Размер заработной платы в соответствии с должностным окладом</t>
  </si>
  <si>
    <t>руб.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</si>
  <si>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</si>
  <si>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</si>
  <si>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</si>
  <si>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-в месяц</t>
  </si>
  <si>
    <t>-в год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</si>
  <si>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</si>
  <si>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</si>
  <si>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</si>
  <si>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</si>
  <si>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час</t>
  </si>
  <si>
    <t>Предельно допустимая недельная нагрузка</t>
  </si>
  <si>
    <t>Город</t>
  </si>
  <si>
    <t>Село</t>
  </si>
  <si>
    <t>Количество ставок психологов на максимально допустимую недельную нагрузку</t>
  </si>
  <si>
    <t>Затраты на оплату труда педагога-психолога</t>
  </si>
  <si>
    <t>0,2 % от ФОТ педагогов-психологов и учителей-логопедов (из расчёта ФОТ по субвенции на 2016 год)</t>
  </si>
  <si>
    <t>Итого затраты на оплату труда педагогов-психологов:</t>
  </si>
  <si>
    <t>Отчисления во внебюджетные фонды (34,2%)</t>
  </si>
  <si>
    <t>Общеобразовательные организации -психолого-педагогическое консультирование обучающихся, их родителей (законных представителей) и педагогических работников</t>
  </si>
  <si>
    <t>Приложение №96</t>
  </si>
  <si>
    <t>Надбавка за квалификацию (максимально - 30% от ФЗП по должностным окладам)</t>
  </si>
  <si>
    <t>Надбавка за выслугу лет (максимально -30% от ФЗП по должностным окладам с надбавкой за квалификацию)</t>
  </si>
  <si>
    <t>Надбавки за работу в сельской местности (25% от ФЗП по должностным окладам)</t>
  </si>
  <si>
    <t>Надбавка за интенсивность и высокие результаты работы (20,0 % от ФЗП по должностным окладам)</t>
  </si>
  <si>
    <t>Надбавка за качество работы (20,0 % от ФЗП по должностным окладам)</t>
  </si>
  <si>
    <t>0,1 % от ФОТ педагогов-психологов и учителей-логопедов</t>
  </si>
  <si>
    <t xml:space="preserve">(К=0,1 % *8489/7500) от ФОТ педагогов-психологов и учителей-логопедов </t>
  </si>
  <si>
    <t>Средний объем муниицпального задания на одну общеобразовательную организацию,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</si>
  <si>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</si>
  <si>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</si>
  <si>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режим работы общеобразовательных организаций и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</si>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</sst>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1" fillId="2" borderId="0" xfId="0" applyFont="1" applyFill="1"/>
    <xf numFmtId="0" fontId="4" fillId="2" borderId="0" xfId="0" applyFont="1" applyFill="1" applyBorder="1" applyAlignment="1"/>
    <xf numFmtId="0" fontId="4" fillId="2" borderId="0" xfId="0" applyFont="1" applyFill="1"/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/>
    <xf numFmtId="0" fontId="2" fillId="2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165" fontId="5" fillId="2" borderId="2" xfId="0" applyNumberFormat="1" applyFont="1" applyFill="1" applyBorder="1" applyAlignment="1">
      <alignment horizontal="left" vertical="center" wrapText="1"/>
    </xf>
    <xf numFmtId="165" fontId="5" fillId="2" borderId="3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view="pageBreakPreview" zoomScale="77" zoomScaleNormal="90" zoomScaleSheetLayoutView="77"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J33" sqref="J33"/>
    </sheetView>
  </sheetViews>
  <sheetFormatPr defaultRowHeight="15" x14ac:dyDescent="0.25"/>
  <cols>
    <col min="1" max="1" width="7.140625" style="2" customWidth="1"/>
    <col min="2" max="2" width="41.42578125" style="2" customWidth="1"/>
    <col min="3" max="3" width="13.7109375" style="2" customWidth="1"/>
    <col min="4" max="4" width="22.140625" style="2" customWidth="1"/>
    <col min="5" max="5" width="23.42578125" style="2" customWidth="1"/>
    <col min="6" max="16384" width="9.140625" style="2"/>
  </cols>
  <sheetData>
    <row r="1" spans="1:15" s="15" customFormat="1" ht="18.75" x14ac:dyDescent="0.3">
      <c r="E1" s="16" t="s">
        <v>25</v>
      </c>
      <c r="F1" s="16"/>
      <c r="G1" s="16"/>
      <c r="H1" s="16"/>
      <c r="I1" s="16"/>
    </row>
    <row r="2" spans="1:15" s="17" customFormat="1" ht="18.75" x14ac:dyDescent="0.3">
      <c r="K2" s="16"/>
      <c r="L2" s="16"/>
      <c r="M2" s="16"/>
      <c r="N2" s="16"/>
      <c r="O2" s="16"/>
    </row>
    <row r="3" spans="1:15" s="17" customFormat="1" ht="39" customHeight="1" x14ac:dyDescent="0.3">
      <c r="A3" s="18" t="s">
        <v>24</v>
      </c>
      <c r="B3" s="18"/>
      <c r="C3" s="18"/>
      <c r="D3" s="18"/>
      <c r="E3" s="18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s="15" customFormat="1" x14ac:dyDescent="0.25"/>
    <row r="5" spans="1:15" ht="38.25" customHeight="1" x14ac:dyDescent="0.25">
      <c r="A5" s="11" t="s">
        <v>0</v>
      </c>
      <c r="B5" s="13" t="s">
        <v>1</v>
      </c>
      <c r="C5" s="13" t="s">
        <v>2</v>
      </c>
      <c r="D5" s="13" t="s">
        <v>17</v>
      </c>
      <c r="E5" s="13" t="s">
        <v>18</v>
      </c>
    </row>
    <row r="6" spans="1:15" ht="30" customHeight="1" x14ac:dyDescent="0.25">
      <c r="A6" s="4"/>
      <c r="B6" s="20" t="s">
        <v>20</v>
      </c>
      <c r="C6" s="21"/>
      <c r="D6" s="7"/>
      <c r="E6" s="7"/>
    </row>
    <row r="7" spans="1:15" ht="43.5" customHeight="1" x14ac:dyDescent="0.25">
      <c r="A7" s="6">
        <v>1</v>
      </c>
      <c r="B7" s="22" t="s">
        <v>16</v>
      </c>
      <c r="C7" s="23" t="s">
        <v>15</v>
      </c>
      <c r="D7" s="8">
        <v>18</v>
      </c>
      <c r="E7" s="9">
        <v>18</v>
      </c>
    </row>
    <row r="8" spans="1:15" ht="43.5" customHeight="1" x14ac:dyDescent="0.25">
      <c r="A8" s="3">
        <v>2</v>
      </c>
      <c r="B8" s="24" t="s">
        <v>19</v>
      </c>
      <c r="C8" s="25" t="s">
        <v>3</v>
      </c>
      <c r="D8" s="14">
        <v>0.5</v>
      </c>
      <c r="E8" s="14">
        <v>0.5</v>
      </c>
    </row>
    <row r="9" spans="1:15" ht="30" x14ac:dyDescent="0.25">
      <c r="A9" s="3">
        <v>3</v>
      </c>
      <c r="B9" s="24" t="s">
        <v>4</v>
      </c>
      <c r="C9" s="25" t="s">
        <v>5</v>
      </c>
      <c r="D9" s="5">
        <f>ROUND(D8*8216,2)</f>
        <v>4108</v>
      </c>
      <c r="E9" s="5">
        <f>ROUND(E8*8216,2)</f>
        <v>4108</v>
      </c>
    </row>
    <row r="10" spans="1:15" ht="30" x14ac:dyDescent="0.25">
      <c r="A10" s="3">
        <v>4</v>
      </c>
      <c r="B10" s="24" t="s">
        <v>26</v>
      </c>
      <c r="C10" s="25" t="s">
        <v>5</v>
      </c>
      <c r="D10" s="5">
        <f>ROUND(D9*0.3,2)</f>
        <v>1232.4000000000001</v>
      </c>
      <c r="E10" s="5">
        <f t="shared" ref="E10" si="0">ROUND(E9*0.3,2)</f>
        <v>1232.4000000000001</v>
      </c>
    </row>
    <row r="11" spans="1:15" ht="45" x14ac:dyDescent="0.25">
      <c r="A11" s="3">
        <v>5</v>
      </c>
      <c r="B11" s="24" t="s">
        <v>27</v>
      </c>
      <c r="C11" s="25" t="s">
        <v>5</v>
      </c>
      <c r="D11" s="5">
        <f>ROUND((D9+D10)*0.3,2)</f>
        <v>1602.12</v>
      </c>
      <c r="E11" s="5">
        <f t="shared" ref="E11" si="1">ROUND((E9+E10)*0.3,2)</f>
        <v>1602.12</v>
      </c>
    </row>
    <row r="12" spans="1:15" ht="30" x14ac:dyDescent="0.25">
      <c r="A12" s="12">
        <v>6</v>
      </c>
      <c r="B12" s="24" t="s">
        <v>28</v>
      </c>
      <c r="C12" s="25" t="s">
        <v>5</v>
      </c>
      <c r="D12" s="5"/>
      <c r="E12" s="5">
        <f>ROUND((E9*0.25),1)</f>
        <v>1027</v>
      </c>
    </row>
    <row r="13" spans="1:15" ht="30" x14ac:dyDescent="0.25">
      <c r="A13" s="3">
        <v>7</v>
      </c>
      <c r="B13" s="24" t="s">
        <v>6</v>
      </c>
      <c r="C13" s="25" t="s">
        <v>5</v>
      </c>
      <c r="D13" s="5">
        <f>ROUND((D9+D10)*0.2,2)</f>
        <v>1068.08</v>
      </c>
      <c r="E13" s="5">
        <f t="shared" ref="E13" si="2">ROUND((E9+E10)*0.2,2)</f>
        <v>1068.08</v>
      </c>
    </row>
    <row r="14" spans="1:15" ht="45" x14ac:dyDescent="0.25">
      <c r="A14" s="3">
        <v>8</v>
      </c>
      <c r="B14" s="24" t="s">
        <v>29</v>
      </c>
      <c r="C14" s="25" t="s">
        <v>5</v>
      </c>
      <c r="D14" s="5">
        <f>ROUND(D9*0.2,2)</f>
        <v>821.6</v>
      </c>
      <c r="E14" s="5">
        <f t="shared" ref="E14" si="3">ROUND(E9*0.2,2)</f>
        <v>821.6</v>
      </c>
    </row>
    <row r="15" spans="1:15" ht="30" x14ac:dyDescent="0.25">
      <c r="A15" s="12"/>
      <c r="B15" s="24" t="s">
        <v>30</v>
      </c>
      <c r="C15" s="25" t="s">
        <v>5</v>
      </c>
      <c r="D15" s="5">
        <v>0</v>
      </c>
      <c r="E15" s="5">
        <v>0</v>
      </c>
    </row>
    <row r="16" spans="1:15" x14ac:dyDescent="0.25">
      <c r="A16" s="3">
        <v>9</v>
      </c>
      <c r="B16" s="26" t="s">
        <v>7</v>
      </c>
      <c r="C16" s="25" t="s">
        <v>5</v>
      </c>
      <c r="D16" s="5">
        <f>ROUND((D9+D10+D11+D13+D14+D12+D15)*0.05,2)</f>
        <v>441.61</v>
      </c>
      <c r="E16" s="5">
        <f>ROUND((E9+E10+E11+E13+E14+E12+E15)*0.05,2)</f>
        <v>492.96</v>
      </c>
    </row>
    <row r="17" spans="1:5" x14ac:dyDescent="0.25">
      <c r="A17" s="3">
        <v>10</v>
      </c>
      <c r="B17" s="26" t="s">
        <v>8</v>
      </c>
      <c r="C17" s="25" t="s">
        <v>5</v>
      </c>
      <c r="D17" s="3">
        <f>ROUND((D9+D10+D11+D13+D14+D12+D15)*0.01,2)</f>
        <v>88.32</v>
      </c>
      <c r="E17" s="12">
        <f>ROUND((E9+E10+E11+E13+E14+E12+E15)*0.01,2)</f>
        <v>98.59</v>
      </c>
    </row>
    <row r="18" spans="1:5" ht="31.5" customHeight="1" x14ac:dyDescent="0.25">
      <c r="A18" s="3">
        <v>11</v>
      </c>
      <c r="B18" s="24" t="s">
        <v>23</v>
      </c>
      <c r="C18" s="25" t="s">
        <v>5</v>
      </c>
      <c r="D18" s="10">
        <f>ROUND((D9+D10+D11+D13+D14+D16+D17+D12+D15)*0.342,2)</f>
        <v>3201.85</v>
      </c>
      <c r="E18" s="10">
        <f>ROUND((E9+E10+E11+E13+E14+E16+E17+E12+E15)*0.342,2)</f>
        <v>3574.16</v>
      </c>
    </row>
    <row r="19" spans="1:5" ht="30" x14ac:dyDescent="0.25">
      <c r="A19" s="3"/>
      <c r="B19" s="24" t="s">
        <v>22</v>
      </c>
      <c r="C19" s="25"/>
      <c r="D19" s="5"/>
      <c r="E19" s="5"/>
    </row>
    <row r="20" spans="1:5" x14ac:dyDescent="0.25">
      <c r="A20" s="3"/>
      <c r="B20" s="27" t="s">
        <v>9</v>
      </c>
      <c r="C20" s="25" t="s">
        <v>5</v>
      </c>
      <c r="D20" s="5">
        <f>D9+D10+D11+D13+D14+D16+D17+D18+D15</f>
        <v>12563.98</v>
      </c>
      <c r="E20" s="5">
        <f>E9+E10+E11+E13+E14+E16+E17+E18+E15</f>
        <v>12997.909999999998</v>
      </c>
    </row>
    <row r="21" spans="1:5" x14ac:dyDescent="0.25">
      <c r="A21" s="1"/>
      <c r="B21" s="27" t="s">
        <v>10</v>
      </c>
      <c r="C21" s="25" t="s">
        <v>5</v>
      </c>
      <c r="D21" s="5">
        <f>ROUND(D20*12,2)</f>
        <v>150767.76</v>
      </c>
      <c r="E21" s="5">
        <f t="shared" ref="E21" si="4">ROUND(E20*12,2)</f>
        <v>155974.92000000001</v>
      </c>
    </row>
    <row r="22" spans="1:5" ht="19.5" customHeight="1" x14ac:dyDescent="0.25">
      <c r="A22" s="1"/>
      <c r="B22" s="28" t="s">
        <v>11</v>
      </c>
      <c r="C22" s="29"/>
      <c r="D22" s="1"/>
      <c r="E22" s="1"/>
    </row>
    <row r="23" spans="1:5" ht="45" x14ac:dyDescent="0.25">
      <c r="A23" s="1"/>
      <c r="B23" s="24" t="s">
        <v>21</v>
      </c>
      <c r="C23" s="25" t="s">
        <v>5</v>
      </c>
      <c r="D23" s="5">
        <f>ROUND(D21*0.002,2)</f>
        <v>301.54000000000002</v>
      </c>
      <c r="E23" s="5">
        <f>ROUND(E21*0.002,2)</f>
        <v>311.95</v>
      </c>
    </row>
    <row r="24" spans="1:5" ht="66" customHeight="1" x14ac:dyDescent="0.25">
      <c r="A24" s="1"/>
      <c r="B24" s="30" t="s">
        <v>13</v>
      </c>
      <c r="C24" s="31"/>
      <c r="D24" s="5"/>
      <c r="E24" s="5"/>
    </row>
    <row r="25" spans="1:5" ht="45" customHeight="1" x14ac:dyDescent="0.25">
      <c r="A25" s="1"/>
      <c r="B25" s="24" t="s">
        <v>31</v>
      </c>
      <c r="C25" s="25" t="s">
        <v>5</v>
      </c>
      <c r="D25" s="5">
        <f>ROUND(0.001*D21,2)</f>
        <v>150.77000000000001</v>
      </c>
      <c r="E25" s="5">
        <f>ROUND(0.001*E21,2)</f>
        <v>155.97</v>
      </c>
    </row>
    <row r="26" spans="1:5" ht="66.75" customHeight="1" x14ac:dyDescent="0.25">
      <c r="A26" s="1"/>
      <c r="B26" s="30" t="s">
        <v>12</v>
      </c>
      <c r="C26" s="31"/>
      <c r="D26" s="1"/>
      <c r="E26" s="1"/>
    </row>
    <row r="27" spans="1:5" ht="30" x14ac:dyDescent="0.25">
      <c r="A27" s="1"/>
      <c r="B27" s="24" t="s">
        <v>32</v>
      </c>
      <c r="C27" s="25" t="s">
        <v>5</v>
      </c>
      <c r="D27" s="5">
        <f>ROUND(0.001*D21,2)</f>
        <v>150.77000000000001</v>
      </c>
      <c r="E27" s="5">
        <f>ROUND(0.001*E21,2)</f>
        <v>155.97</v>
      </c>
    </row>
    <row r="28" spans="1:5" ht="68.25" customHeight="1" x14ac:dyDescent="0.25">
      <c r="A28" s="1"/>
      <c r="B28" s="30" t="s">
        <v>14</v>
      </c>
      <c r="C28" s="31"/>
      <c r="D28" s="1"/>
      <c r="E28" s="1"/>
    </row>
    <row r="29" spans="1:5" x14ac:dyDescent="0.25">
      <c r="A29" s="1"/>
      <c r="B29" s="26"/>
      <c r="C29" s="25" t="s">
        <v>5</v>
      </c>
      <c r="D29" s="5">
        <f>D21+D23+D25+D27</f>
        <v>151370.84</v>
      </c>
      <c r="E29" s="5">
        <f>E21+E23+E25+E27</f>
        <v>156598.81000000003</v>
      </c>
    </row>
    <row r="30" spans="1:5" ht="31.5" customHeight="1" x14ac:dyDescent="0.25">
      <c r="A30" s="1"/>
      <c r="B30" s="30" t="s">
        <v>33</v>
      </c>
      <c r="C30" s="31"/>
      <c r="D30" s="35">
        <v>297</v>
      </c>
      <c r="E30" s="36">
        <v>115</v>
      </c>
    </row>
    <row r="31" spans="1:5" ht="25.5" customHeight="1" x14ac:dyDescent="0.25">
      <c r="A31" s="1"/>
      <c r="B31" s="30" t="s">
        <v>34</v>
      </c>
      <c r="C31" s="31"/>
      <c r="D31" s="37">
        <f>ROUND(D29/D30,0)-1</f>
        <v>509</v>
      </c>
      <c r="E31" s="37">
        <f>ROUND(E29/E30,0)</f>
        <v>1362</v>
      </c>
    </row>
    <row r="32" spans="1:5" ht="54.75" customHeight="1" x14ac:dyDescent="0.25">
      <c r="A32" s="1"/>
      <c r="B32" s="30" t="s">
        <v>35</v>
      </c>
      <c r="C32" s="31"/>
      <c r="D32" s="37">
        <v>509</v>
      </c>
      <c r="E32" s="37">
        <v>509</v>
      </c>
    </row>
    <row r="33" spans="1:5" ht="80.25" customHeight="1" x14ac:dyDescent="0.25">
      <c r="A33" s="1"/>
      <c r="B33" s="32" t="s">
        <v>36</v>
      </c>
      <c r="C33" s="33"/>
      <c r="D33" s="38">
        <f>ROUND(D31/D32,3)</f>
        <v>1</v>
      </c>
      <c r="E33" s="38">
        <f>ROUND(E31/E32,3)</f>
        <v>2.6760000000000002</v>
      </c>
    </row>
    <row r="34" spans="1:5" ht="57.75" customHeight="1" x14ac:dyDescent="0.25">
      <c r="A34" s="1"/>
      <c r="B34" s="34" t="s">
        <v>37</v>
      </c>
      <c r="C34" s="34"/>
      <c r="D34" s="37">
        <v>187</v>
      </c>
      <c r="E34" s="37">
        <v>187</v>
      </c>
    </row>
    <row r="35" spans="1:5" ht="33.75" customHeight="1" x14ac:dyDescent="0.25">
      <c r="A35" s="1"/>
      <c r="B35" s="34" t="s">
        <v>38</v>
      </c>
      <c r="C35" s="34"/>
      <c r="D35" s="37">
        <f>D32+D34</f>
        <v>696</v>
      </c>
      <c r="E35" s="37">
        <f>E32+E34</f>
        <v>696</v>
      </c>
    </row>
  </sheetData>
  <mergeCells count="12">
    <mergeCell ref="B34:C34"/>
    <mergeCell ref="B35:C35"/>
    <mergeCell ref="A3:E3"/>
    <mergeCell ref="B30:C30"/>
    <mergeCell ref="B31:C31"/>
    <mergeCell ref="B32:C32"/>
    <mergeCell ref="B33:C33"/>
    <mergeCell ref="B28:C28"/>
    <mergeCell ref="B6:C6"/>
    <mergeCell ref="B26:C26"/>
    <mergeCell ref="B22:C22"/>
    <mergeCell ref="B24:C24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6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5-6 дневная  неделя</vt:lpstr>
      <vt:lpstr>'5-6 дневная  неделя'!Заголовки_для_печати</vt:lpstr>
      <vt:lpstr>'5-6 дневная  неделя'!Область_печати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2018-07-09T13:00:13Z</dcterms:modified>
</cp:coreProperties>
</file>