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15135" windowHeight="7950"/>
  </bookViews>
  <sheets>
    <sheet name="01.10.2018" sheetId="1" r:id="rId1"/>
  </sheets>
  <definedNames>
    <definedName name="Z_94FFFF2F_E434_4586_88EB_CD5879477CA6_.wvu.Cols" localSheetId="0" hidden="1">'01.10.2018'!$G:$G</definedName>
    <definedName name="Z_94FFFF2F_E434_4586_88EB_CD5879477CA6_.wvu.PrintArea" localSheetId="0" hidden="1">'01.10.2018'!$A$1:$K$54</definedName>
    <definedName name="Z_94FFFF2F_E434_4586_88EB_CD5879477CA6_.wvu.PrintTitles" localSheetId="0" hidden="1">'01.10.2018'!$2:$5</definedName>
    <definedName name="Z_94FFFF2F_E434_4586_88EB_CD5879477CA6_.wvu.Rows" localSheetId="0" hidden="1">'01.10.2018'!$30:$30</definedName>
    <definedName name="Z_E11F0E49_85B5_4F20_BD5A_A5F895CB6C3F_.wvu.Cols" localSheetId="0" hidden="1">'01.10.2018'!$G:$G</definedName>
    <definedName name="Z_E11F0E49_85B5_4F20_BD5A_A5F895CB6C3F_.wvu.PrintArea" localSheetId="0" hidden="1">'01.10.2018'!$A$1:$K$57</definedName>
    <definedName name="Z_E11F0E49_85B5_4F20_BD5A_A5F895CB6C3F_.wvu.PrintTitles" localSheetId="0" hidden="1">'01.10.2018'!$2:$5</definedName>
    <definedName name="Z_E11F0E49_85B5_4F20_BD5A_A5F895CB6C3F_.wvu.Rows" localSheetId="0" hidden="1">'01.10.2018'!$30:$30</definedName>
    <definedName name="_xlnm.Print_Titles" localSheetId="0">'01.10.2018'!$2:$5</definedName>
    <definedName name="_xlnm.Print_Area" localSheetId="0">'01.10.2018'!$A$1:$K$54</definedName>
  </definedNames>
  <calcPr calcId="144525"/>
  <customWorkbookViews>
    <customWorkbookView name="МБУЦБО - Личное представление" guid="{94FFFF2F-E434-4586-88EB-CD5879477CA6}" mergeInterval="0" personalView="1" maximized="1" xWindow="1" yWindow="1" windowWidth="1680" windowHeight="829" activeSheetId="1"/>
    <customWorkbookView name="Бухгалтер - Личное представление" guid="{E11F0E49-85B5-4F20-BD5A-A5F895CB6C3F}" mergeInterval="0" personalView="1" maximized="1" windowWidth="1276" windowHeight="779" activeSheetId="1"/>
  </customWorkbookViews>
</workbook>
</file>

<file path=xl/calcChain.xml><?xml version="1.0" encoding="utf-8"?>
<calcChain xmlns="http://schemas.openxmlformats.org/spreadsheetml/2006/main">
  <c r="I50" i="1" l="1"/>
  <c r="I48" i="1"/>
  <c r="I28" i="1"/>
  <c r="I29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6" i="1"/>
  <c r="I18" i="1"/>
  <c r="I24" i="1"/>
  <c r="I23" i="1"/>
  <c r="I22" i="1"/>
  <c r="I25" i="1"/>
  <c r="J6" i="1"/>
  <c r="H6" i="1"/>
  <c r="I6" i="1"/>
  <c r="I8" i="1"/>
  <c r="I7" i="1"/>
  <c r="H17" i="1"/>
  <c r="J48" i="1" l="1"/>
  <c r="I27" i="1"/>
  <c r="J27" i="1"/>
  <c r="H27" i="1"/>
  <c r="I16" i="1"/>
  <c r="J16" i="1"/>
  <c r="H16" i="1"/>
  <c r="H52" i="1" s="1"/>
  <c r="I44" i="1" l="1"/>
  <c r="I36" i="1"/>
  <c r="I47" i="1" l="1"/>
  <c r="J47" i="1"/>
  <c r="I43" i="1"/>
  <c r="J43" i="1"/>
  <c r="I39" i="1"/>
  <c r="I35" i="1"/>
  <c r="J35" i="1"/>
  <c r="I52" i="1" l="1"/>
  <c r="H35" i="1" l="1"/>
  <c r="H43" i="1"/>
  <c r="H47" i="1"/>
  <c r="G6" i="1" l="1"/>
  <c r="G16" i="1"/>
  <c r="G27" i="1"/>
  <c r="G35" i="1"/>
  <c r="G39" i="1"/>
  <c r="H39" i="1"/>
  <c r="J39" i="1"/>
  <c r="J52" i="1" s="1"/>
  <c r="G43" i="1"/>
  <c r="G47" i="1"/>
  <c r="G52" i="1" l="1"/>
</calcChain>
</file>

<file path=xl/sharedStrings.xml><?xml version="1.0" encoding="utf-8"?>
<sst xmlns="http://schemas.openxmlformats.org/spreadsheetml/2006/main" count="156" uniqueCount="119">
  <si>
    <t>Исполнитель: Рябухина Е.Н. 4-15-40, Голотвина Н.Г. 2-60-47</t>
  </si>
  <si>
    <t>ВСЕГО по программе "РАЗВИТИЕ ОБРАЗОВАНИЯ"</t>
  </si>
  <si>
    <t>Х</t>
  </si>
  <si>
    <t>Контрольное событие программы</t>
  </si>
  <si>
    <t>Подпрограмма  7. «Обеспечение реализации государственной программы Белокалитвинского района «Развитие образования»</t>
  </si>
  <si>
    <t>7.</t>
  </si>
  <si>
    <t xml:space="preserve">Подпрограмма  6. «Обеспечение деятельности  «Центра бухгалтерского обслуживания учреждений образования» </t>
  </si>
  <si>
    <t>6.</t>
  </si>
  <si>
    <t>5.2.</t>
  </si>
  <si>
    <t>5.1</t>
  </si>
  <si>
    <t>Подпрограмма  5. «Обеспечение деятельности   «Информационно-методического центра»</t>
  </si>
  <si>
    <t>5.</t>
  </si>
  <si>
    <t>Подпрограмма  4. «Обеспечение деятельности  «Центра психолого-медико-социального сопровождения»</t>
  </si>
  <si>
    <t>4</t>
  </si>
  <si>
    <t>Доведение заработной платы педагогических работников в рамках реализации Указа Президента от 07.05.2012г. №597</t>
  </si>
  <si>
    <t>3.3.</t>
  </si>
  <si>
    <t>3.2.</t>
  </si>
  <si>
    <t>3.1.</t>
  </si>
  <si>
    <t>Подпрограмма 3 .«Развитие дополнительного образования»</t>
  </si>
  <si>
    <t>3</t>
  </si>
  <si>
    <t>2.6.</t>
  </si>
  <si>
    <t>2.5.</t>
  </si>
  <si>
    <t>2.4.</t>
  </si>
  <si>
    <t>2.3.</t>
  </si>
  <si>
    <t>2.2</t>
  </si>
  <si>
    <t>2.1</t>
  </si>
  <si>
    <t>Подпрограмма 2. «Развитие общего образования»</t>
  </si>
  <si>
    <t>2</t>
  </si>
  <si>
    <t>1.3.</t>
  </si>
  <si>
    <t>1.2.</t>
  </si>
  <si>
    <t>1.1.</t>
  </si>
  <si>
    <t>Подпрограмма 1. «Развитие дошкольного образования»</t>
  </si>
  <si>
    <t>1</t>
  </si>
  <si>
    <t>предусмотрено муниципальной программой</t>
  </si>
  <si>
    <t>Фактическая дата окончания реализации мероприятия, наступление контрольного события</t>
  </si>
  <si>
    <t>Фактическая дата начала реализации мероприятия</t>
  </si>
  <si>
    <t>Результат реализации мероприятия (краткое описание)</t>
  </si>
  <si>
    <t>№ п/п</t>
  </si>
  <si>
    <t>1.4.</t>
  </si>
  <si>
    <t>1.5.</t>
  </si>
  <si>
    <t>1.6.</t>
  </si>
  <si>
    <t xml:space="preserve">Директор         МБОУ ППМС
Н.Ю. Горбунова
</t>
  </si>
  <si>
    <t xml:space="preserve">Заведующий    МБОУ ИМЦ    Е.И.Ильяшенко </t>
  </si>
  <si>
    <t xml:space="preserve">предоставить всем детям-инвалидам возможности освоения образовательной программы дошкольного образования;
улучшить условия для развития педагогического потенциала, выявления и поддержки лучших педагогических работников Белокалитвинского района;
</t>
  </si>
  <si>
    <t xml:space="preserve">расширение возможностей для участия обучающихся по программам дошкольного образования в олимпиадах 
и конкурсах различного уровня с целью выявления одаренных детей, реализации их творческого потенциала;
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</si>
  <si>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дошкольных образовательных организаций в Белокалитвинском районе</t>
  </si>
  <si>
    <t>создание дополнительных дошкольных мест в муниципальных образовательных организациях различных типов;</t>
  </si>
  <si>
    <t>обеспечение односменного режима обучения вмуниципальных общеобразовательных организациях за счет создания новых мест вобщеобразовательных организациях, в том числе путем строи-тельства школ с использованием типовых и экономически эффективных проектов и модернизации существующей инфраструктуры школ (капитальный ремонт, реконструкция, пристройка к зданиям школ);</t>
  </si>
  <si>
    <t>предоставление детям-инвалидам возможности освоения образовательных программ в форме дистанционного образования;</t>
  </si>
  <si>
    <t>улучшение условий для развития педагогического потенциала выявление и поддержка лучших педагогических работников в Белокалитвинском районе;</t>
  </si>
  <si>
    <t>расширение возможностей для участия обучающихся по программам общего образования в олимпиадах 
и конкурсах различного уровня с целью выявления одаренных детей, реализации их творческого потенциала;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</si>
  <si>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образовательных организаций в Белокалитвинском районе.</t>
  </si>
  <si>
    <t>улучшить условия для развития педагогического потенциала, выявления и поддержки лучших педа-гогических работников дополнительного образования Белокалитвинского района;</t>
  </si>
  <si>
    <t>расширить возможности для участия обучающихся по программам дополнительного образования в олимпиадах и конкурсах различного уровня с целью выявления одаренных детей, реализации их творческого потенциала;</t>
  </si>
  <si>
    <t xml:space="preserve">-улучшить условия для развития педагогического потенциала, выявления и поддержки лучших педагогических работников Белокалитвинского района;
- повысить качество пре-доставляемых государственных услуг в образовательных организациях Белокалитвинского района.;
 </t>
  </si>
  <si>
    <t xml:space="preserve">Директор            МБУ ЦБО   Н.В.Волохова </t>
  </si>
  <si>
    <t xml:space="preserve">- обеспечить эффективное управление в системе образования; - обеспечить высокую эффективность планирования развития образовательного комплекса Белокалитвинского района; </t>
  </si>
  <si>
    <t xml:space="preserve">- сформировать эффективную систему непрерывного профессионального развития педагогов;
</t>
  </si>
  <si>
    <t>- сформировать единую образовательную информационную среду;</t>
  </si>
  <si>
    <t>- эффективно использовать информационные и телекоммуникационные технологии в деятельности органов исполнительной власти Белокалитвинского района</t>
  </si>
  <si>
    <t xml:space="preserve">обеспечить эффективный контроль за целевым и рациональным использованием материальных и финансовых ресурсов;                        - обеспечить высокую эффективность планирования развития образовательного комплекса Белокалитвинского района;
- обеспечить соблюдение и укрепление финансово-хозяйственной дисциплины.
</t>
  </si>
  <si>
    <t>Расходы местного бюджетана реализацию муниципальной программы, тыс.руб.</t>
  </si>
  <si>
    <t>предусмотрено сводной бюджетной росписью</t>
  </si>
  <si>
    <t>Номер и наименование</t>
  </si>
  <si>
    <t>Ответственный исполнитель, соисполнитель, участник (должность/ ФИО)</t>
  </si>
  <si>
    <t>Объемы неосвоиных средств и причины их неосвоения.</t>
  </si>
  <si>
    <t>улучшить условия пребывания детей в образовательных организациях дополнительного образования,ликвидировать аварийность, повысить эксплуатационную надежность строительных конструкций и систем инженернотехнического обеспечения, .</t>
  </si>
  <si>
    <t>сформировать современную инфраструктуру образовательных организаций дополнитель-ного образования Белокалитвинского района</t>
  </si>
  <si>
    <t xml:space="preserve">- улучшить условия для развития педагогического потенциала, выявления и поддержки лучших педа-гогических работников Белокалитвинского рай-она;
- расширить возможности для обучающихся по до-полнительным образова-тельным программам по оказанию психолого-педагогической и медико-социальной помощи.
 </t>
  </si>
  <si>
    <t>ОМ 1.1: Финансовое обеспечение выполнения муниципальных заданий в дошкольных обра-зовательных организациях</t>
  </si>
  <si>
    <t>ОМ 1.3: Газификация объектов образования</t>
  </si>
  <si>
    <t>ОМ 1.2: Финансовое обеспечение дошкольных образовательных организаций в части субсидий на иные цели</t>
  </si>
  <si>
    <t>ОМ 1.4: Разработка проектносметной документации на реконструкцию дошкольных образовательных организаций</t>
  </si>
  <si>
    <t>ОМ 2.2: Финансовое обеспечение общеобразовательных организаций в части субсидий на иные цели</t>
  </si>
  <si>
    <t>ОМ 2.1: Выполнения муниципальных заданий в общеобразовательных организациях</t>
  </si>
  <si>
    <t>ОМ 2.3: Всеобуч по плаванию</t>
  </si>
  <si>
    <t>ОМ 2.4: Газификация объектов образования</t>
  </si>
  <si>
    <t>ОМ 2.5: Разработка проектно-сметной документации на капитальный ремонт образовательных организаций</t>
  </si>
  <si>
    <t>ОМ 2.6: Расходы на проведение мероприятий по энергосбережению в части замены существующих деревянных окон и наружных дверных блоков в муниципальных общеобразовательных организациях</t>
  </si>
  <si>
    <t>ОМ 3.1: Финансовое обеспечение выполнения муниципальных заданий в организациях дополнительного образования</t>
  </si>
  <si>
    <t>ОМ 3.2: Финансовое обеспечение организаций дополнительного образования в части субсидий на иные цели</t>
  </si>
  <si>
    <t>ОМ 3.3: Доведение заработной платы педагогических работников в рамках реализации Указа Президента от 07.05.2012 №597</t>
  </si>
  <si>
    <t>ОМ 4.1: Финансовое обеспечение деятельности «Центра психолого-медико-социального сопровождения»</t>
  </si>
  <si>
    <t>ОМ 4.2: Субсидии на иные цели «Центра психолого-медико-социального сопровождения»</t>
  </si>
  <si>
    <t>4.2.</t>
  </si>
  <si>
    <t>4.1.</t>
  </si>
  <si>
    <t xml:space="preserve"> ОМ 5.1: Финансовое обеспечение деятельности «Информационно-методического центра»</t>
  </si>
  <si>
    <t>ОМ 5.2: Субсидии на иные цели «Информационно-методического центра»</t>
  </si>
  <si>
    <t>ОМ 6.1: Финансовое обеспечение деятельности «Центра бухгалтерского обслуживания учреждений образования»</t>
  </si>
  <si>
    <t>ОМ 6.2: Субсидии на иные цели «Центра бухгалтерского обслуживания учреждений образования»</t>
  </si>
  <si>
    <t>6.1.</t>
  </si>
  <si>
    <t>6.2.</t>
  </si>
  <si>
    <t>ОМ 7.1: Обеспечение деятельности Аппарата управления</t>
  </si>
  <si>
    <t>ОМ 7.2: Диспансеризация муниципальных служащих</t>
  </si>
  <si>
    <t>ОМ 7.3: Развитие материально-технической базы</t>
  </si>
  <si>
    <t>7.3.</t>
  </si>
  <si>
    <t>7.2.</t>
  </si>
  <si>
    <t>7.1.</t>
  </si>
  <si>
    <t>Администрация Белокалитвинского района</t>
  </si>
  <si>
    <t>ОМ 1.6: Расходы, связанные с вводом в эксплуатацию объектов строительства</t>
  </si>
  <si>
    <t>ОМ 1.7: Расходы на проведение мероприятий по энергосбережению в части замены существующих деревянных окон и наружных дверных блоков в муниципалных дошкольных образовательных организациях</t>
  </si>
  <si>
    <t>О.М. 1.8: Расходы на мероприятия по антитеррористической защищености</t>
  </si>
  <si>
    <t>2.7.</t>
  </si>
  <si>
    <t>О.М. 2.9: Расходы на мероприятия по антитеррористической защищености</t>
  </si>
  <si>
    <t>3.4.</t>
  </si>
  <si>
    <t>О.М. 3.5: Расходы на мероприятия по антитеррористической защищености</t>
  </si>
  <si>
    <t>Отчет об исполнении плана реализации муниципальной программы Белокалитвинского района "Развитие образования" за  2019г.</t>
  </si>
  <si>
    <t>1.7.</t>
  </si>
  <si>
    <t>О.М. 1.9.  Приобретение основных средств за счет средств резервного фонда</t>
  </si>
  <si>
    <t>О.М. 2.12.  Приобретение основных средств за счет средств резервного фонда</t>
  </si>
  <si>
    <t>2.8.</t>
  </si>
  <si>
    <t>2.9.</t>
  </si>
  <si>
    <t>О.М. 2.13. Мероприятия по созданию новых мест в общеобразовательных организаций</t>
  </si>
  <si>
    <t>Начальник      Отдела образования      И.А. Кащеева, дошкольные образовательные организации</t>
  </si>
  <si>
    <t>Начальник       Отдела образования      И.А. Кащеева, общеобразовательные организации</t>
  </si>
  <si>
    <t>О.М. 3.6.  Приобретение основных средств за счет средств резервного фонда</t>
  </si>
  <si>
    <t>3.5</t>
  </si>
  <si>
    <t>не сданы документы на оплату</t>
  </si>
  <si>
    <t>факт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</si>
</sst>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5" xfId="0" quotePrefix="1" applyFont="1" applyFill="1" applyBorder="1" applyAlignment="1">
      <alignment horizontal="justify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6" xfId="0" quotePrefix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wrapText="1"/>
    </xf>
    <xf numFmtId="0" fontId="9" fillId="2" borderId="0" xfId="0" applyFont="1" applyFill="1" applyBorder="1" applyAlignment="1">
      <alignment horizontal="justify" wrapText="1"/>
    </xf>
    <xf numFmtId="164" fontId="10" fillId="2" borderId="0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justify" vertical="top" wrapText="1"/>
    </xf>
    <xf numFmtId="0" fontId="5" fillId="2" borderId="9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14" fontId="5" fillId="2" borderId="8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vertical="center" wrapText="1"/>
    </xf>
    <xf numFmtId="164" fontId="10" fillId="2" borderId="6" xfId="0" applyNumberFormat="1" applyFont="1" applyFill="1" applyBorder="1" applyAlignment="1">
      <alignment vertical="center" wrapText="1"/>
    </xf>
    <xf numFmtId="164" fontId="10" fillId="2" borderId="5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top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10" xfId="0" quotePrefix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justify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justify" vertical="top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B1" zoomScaleSheetLayoutView="100" workbookViewId="0">
      <selection activeCell="J5" sqref="J5"/>
    </sheetView>
  </sheetViews>
  <sheetFormatPr defaultRowHeight="12.75" x14ac:dyDescent="0.2"/>
  <cols>
    <col min="1" max="1" width="6.42578125" style="4" customWidth="1"/>
    <col min="2" max="2" width="29.7109375" style="4" customWidth="1"/>
    <col min="3" max="3" width="15.5703125" style="4" customWidth="1"/>
    <col min="4" max="4" width="33" style="4" customWidth="1"/>
    <col min="5" max="6" width="14.7109375" style="4" customWidth="1"/>
    <col min="7" max="7" width="0.140625" style="4" hidden="1" customWidth="1"/>
    <col min="8" max="9" width="17.85546875" style="4" customWidth="1"/>
    <col min="10" max="10" width="16.42578125" style="4" customWidth="1"/>
    <col min="11" max="11" width="15.28515625" style="4" customWidth="1"/>
    <col min="12" max="12" width="15.28515625" style="3" customWidth="1"/>
    <col min="13" max="16384" width="9.140625" style="4"/>
  </cols>
  <sheetData>
    <row r="1" spans="1:12" s="2" customFormat="1" ht="23.25" customHeight="1" x14ac:dyDescent="0.2">
      <c r="A1" s="128" t="s">
        <v>106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"/>
    </row>
    <row r="2" spans="1:12" s="6" customFormat="1" ht="19.5" customHeight="1" x14ac:dyDescent="0.2">
      <c r="A2" s="129" t="s">
        <v>37</v>
      </c>
      <c r="B2" s="129" t="s">
        <v>63</v>
      </c>
      <c r="C2" s="129" t="s">
        <v>64</v>
      </c>
      <c r="D2" s="130" t="s">
        <v>36</v>
      </c>
      <c r="E2" s="130" t="s">
        <v>35</v>
      </c>
      <c r="F2" s="133" t="s">
        <v>34</v>
      </c>
      <c r="G2" s="15"/>
      <c r="H2" s="134" t="s">
        <v>61</v>
      </c>
      <c r="I2" s="135"/>
      <c r="J2" s="136"/>
      <c r="K2" s="130" t="s">
        <v>65</v>
      </c>
      <c r="L2" s="5"/>
    </row>
    <row r="3" spans="1:12" s="8" customFormat="1" ht="13.5" customHeight="1" x14ac:dyDescent="0.2">
      <c r="A3" s="129"/>
      <c r="B3" s="129"/>
      <c r="C3" s="129"/>
      <c r="D3" s="131"/>
      <c r="E3" s="131"/>
      <c r="F3" s="133"/>
      <c r="G3" s="15"/>
      <c r="H3" s="137"/>
      <c r="I3" s="138"/>
      <c r="J3" s="139"/>
      <c r="K3" s="131"/>
      <c r="L3" s="7"/>
    </row>
    <row r="4" spans="1:12" s="8" customFormat="1" ht="62.25" customHeight="1" x14ac:dyDescent="0.2">
      <c r="A4" s="129"/>
      <c r="B4" s="129"/>
      <c r="C4" s="129"/>
      <c r="D4" s="132"/>
      <c r="E4" s="132"/>
      <c r="F4" s="133"/>
      <c r="G4" s="16"/>
      <c r="H4" s="17" t="s">
        <v>33</v>
      </c>
      <c r="I4" s="17" t="s">
        <v>62</v>
      </c>
      <c r="J4" s="17" t="s">
        <v>118</v>
      </c>
      <c r="K4" s="132"/>
      <c r="L4" s="7"/>
    </row>
    <row r="5" spans="1:12" s="8" customFormat="1" ht="10.5" customHeight="1" x14ac:dyDescent="0.2">
      <c r="A5" s="17">
        <v>1</v>
      </c>
      <c r="B5" s="17">
        <v>2</v>
      </c>
      <c r="C5" s="17">
        <v>3</v>
      </c>
      <c r="D5" s="18">
        <v>4</v>
      </c>
      <c r="E5" s="18">
        <v>5</v>
      </c>
      <c r="F5" s="17">
        <v>6</v>
      </c>
      <c r="G5" s="19">
        <v>11</v>
      </c>
      <c r="H5" s="20">
        <v>7</v>
      </c>
      <c r="I5" s="20"/>
      <c r="J5" s="20">
        <v>8</v>
      </c>
      <c r="K5" s="20">
        <v>9</v>
      </c>
      <c r="L5" s="7"/>
    </row>
    <row r="6" spans="1:12" s="10" customFormat="1" ht="41.25" customHeight="1" x14ac:dyDescent="0.2">
      <c r="A6" s="21" t="s">
        <v>32</v>
      </c>
      <c r="B6" s="22" t="s">
        <v>31</v>
      </c>
      <c r="C6" s="93" t="s">
        <v>113</v>
      </c>
      <c r="D6" s="71" t="s">
        <v>46</v>
      </c>
      <c r="E6" s="100">
        <v>43466</v>
      </c>
      <c r="F6" s="100">
        <v>43830</v>
      </c>
      <c r="G6" s="24" t="e">
        <f>G7+G8+#REF!+G9</f>
        <v>#REF!</v>
      </c>
      <c r="H6" s="73">
        <f>H7+H8+H9+H11+H12+H13+H14</f>
        <v>430843.80000000005</v>
      </c>
      <c r="I6" s="73">
        <f>I7+I8+I9+I11+I12+I13+I14</f>
        <v>400843.7</v>
      </c>
      <c r="J6" s="73">
        <f>J7+J8+J9+J11+J12+J13+J14</f>
        <v>427211.1</v>
      </c>
      <c r="K6" s="87"/>
      <c r="L6" s="9">
        <f>(J6/H6)*100</f>
        <v>99.156840599771883</v>
      </c>
    </row>
    <row r="7" spans="1:12" s="10" customFormat="1" ht="54.75" customHeight="1" x14ac:dyDescent="0.2">
      <c r="A7" s="21" t="s">
        <v>30</v>
      </c>
      <c r="B7" s="26" t="s">
        <v>69</v>
      </c>
      <c r="C7" s="94"/>
      <c r="D7" s="98" t="s">
        <v>43</v>
      </c>
      <c r="E7" s="100"/>
      <c r="F7" s="100"/>
      <c r="G7" s="27">
        <v>117497.5</v>
      </c>
      <c r="H7" s="74">
        <v>418387.9</v>
      </c>
      <c r="I7" s="74">
        <f>151424.4+236963.5</f>
        <v>388387.9</v>
      </c>
      <c r="J7" s="74">
        <v>414784.1</v>
      </c>
      <c r="K7" s="88"/>
      <c r="L7" s="9">
        <f t="shared" ref="L7:L50" si="0">(J7/H7)*100</f>
        <v>99.138646218019204</v>
      </c>
    </row>
    <row r="8" spans="1:12" s="10" customFormat="1" ht="51" customHeight="1" x14ac:dyDescent="0.2">
      <c r="A8" s="29" t="s">
        <v>29</v>
      </c>
      <c r="B8" s="26" t="s">
        <v>71</v>
      </c>
      <c r="C8" s="94"/>
      <c r="D8" s="98"/>
      <c r="E8" s="100"/>
      <c r="F8" s="100"/>
      <c r="G8" s="27">
        <v>0</v>
      </c>
      <c r="H8" s="74">
        <v>9026.2999999999993</v>
      </c>
      <c r="I8" s="74">
        <f>5624.7+184.2+3217.4</f>
        <v>9026.2999999999993</v>
      </c>
      <c r="J8" s="74">
        <v>9013.2000000000007</v>
      </c>
      <c r="K8" s="88"/>
      <c r="L8" s="9">
        <f t="shared" si="0"/>
        <v>99.854868550790485</v>
      </c>
    </row>
    <row r="9" spans="1:12" s="10" customFormat="1" ht="26.25" customHeight="1" x14ac:dyDescent="0.2">
      <c r="A9" s="30" t="s">
        <v>28</v>
      </c>
      <c r="B9" s="26" t="s">
        <v>70</v>
      </c>
      <c r="C9" s="94"/>
      <c r="D9" s="98" t="s">
        <v>44</v>
      </c>
      <c r="E9" s="100"/>
      <c r="F9" s="100"/>
      <c r="G9" s="27">
        <v>138782.9</v>
      </c>
      <c r="H9" s="75">
        <v>2079.6999999999998</v>
      </c>
      <c r="I9" s="75">
        <v>2079.6999999999998</v>
      </c>
      <c r="J9" s="75">
        <v>2064.1999999999998</v>
      </c>
      <c r="K9" s="88"/>
      <c r="L9" s="9">
        <f t="shared" si="0"/>
        <v>99.254700197143819</v>
      </c>
    </row>
    <row r="10" spans="1:12" s="10" customFormat="1" ht="42" hidden="1" customHeight="1" x14ac:dyDescent="0.2">
      <c r="A10" s="21" t="s">
        <v>38</v>
      </c>
      <c r="B10" s="26" t="s">
        <v>72</v>
      </c>
      <c r="C10" s="94"/>
      <c r="D10" s="98"/>
      <c r="E10" s="100"/>
      <c r="F10" s="100"/>
      <c r="G10" s="27"/>
      <c r="H10" s="76">
        <v>0</v>
      </c>
      <c r="I10" s="76">
        <v>444.4</v>
      </c>
      <c r="J10" s="76">
        <v>0</v>
      </c>
      <c r="K10" s="88"/>
      <c r="L10" s="9" t="e">
        <f t="shared" si="0"/>
        <v>#DIV/0!</v>
      </c>
    </row>
    <row r="11" spans="1:12" s="10" customFormat="1" ht="39.75" customHeight="1" x14ac:dyDescent="0.2">
      <c r="A11" s="21" t="s">
        <v>38</v>
      </c>
      <c r="B11" s="33" t="s">
        <v>99</v>
      </c>
      <c r="C11" s="59" t="s">
        <v>98</v>
      </c>
      <c r="D11" s="98" t="s">
        <v>45</v>
      </c>
      <c r="E11" s="100"/>
      <c r="F11" s="100"/>
      <c r="G11" s="27"/>
      <c r="H11" s="76">
        <v>359.9</v>
      </c>
      <c r="I11" s="76">
        <v>359.8</v>
      </c>
      <c r="J11" s="76">
        <v>359.7</v>
      </c>
      <c r="K11" s="88"/>
      <c r="L11" s="9">
        <f t="shared" si="0"/>
        <v>99.944429008057796</v>
      </c>
    </row>
    <row r="12" spans="1:12" s="10" customFormat="1" ht="90.75" customHeight="1" x14ac:dyDescent="0.2">
      <c r="A12" s="32" t="s">
        <v>39</v>
      </c>
      <c r="B12" s="33" t="s">
        <v>100</v>
      </c>
      <c r="C12" s="93" t="s">
        <v>113</v>
      </c>
      <c r="D12" s="98"/>
      <c r="E12" s="100"/>
      <c r="F12" s="100"/>
      <c r="G12" s="27"/>
      <c r="H12" s="76">
        <v>668.4</v>
      </c>
      <c r="I12" s="76">
        <v>668.4</v>
      </c>
      <c r="J12" s="76">
        <v>668.3</v>
      </c>
      <c r="K12" s="88"/>
      <c r="L12" s="9">
        <f t="shared" si="0"/>
        <v>99.985038898862953</v>
      </c>
    </row>
    <row r="13" spans="1:12" s="10" customFormat="1" ht="39" customHeight="1" x14ac:dyDescent="0.2">
      <c r="A13" s="32" t="s">
        <v>40</v>
      </c>
      <c r="B13" s="58" t="s">
        <v>101</v>
      </c>
      <c r="C13" s="94"/>
      <c r="D13" s="98"/>
      <c r="E13" s="100"/>
      <c r="F13" s="100"/>
      <c r="G13" s="27"/>
      <c r="H13" s="76">
        <v>147.1</v>
      </c>
      <c r="I13" s="76">
        <v>147.1</v>
      </c>
      <c r="J13" s="76">
        <v>147.1</v>
      </c>
      <c r="K13" s="88"/>
      <c r="L13" s="9">
        <f t="shared" si="0"/>
        <v>100</v>
      </c>
    </row>
    <row r="14" spans="1:12" s="10" customFormat="1" ht="39" customHeight="1" x14ac:dyDescent="0.2">
      <c r="A14" s="32" t="s">
        <v>107</v>
      </c>
      <c r="B14" s="66" t="s">
        <v>108</v>
      </c>
      <c r="C14" s="65"/>
      <c r="D14" s="99"/>
      <c r="E14" s="100"/>
      <c r="F14" s="100"/>
      <c r="G14" s="27"/>
      <c r="H14" s="76">
        <v>174.5</v>
      </c>
      <c r="I14" s="76">
        <v>174.5</v>
      </c>
      <c r="J14" s="76">
        <v>174.5</v>
      </c>
      <c r="K14" s="89"/>
      <c r="L14" s="9">
        <f t="shared" si="0"/>
        <v>100</v>
      </c>
    </row>
    <row r="15" spans="1:12" s="10" customFormat="1" ht="16.5" customHeight="1" x14ac:dyDescent="0.2">
      <c r="A15" s="21"/>
      <c r="B15" s="33" t="s">
        <v>3</v>
      </c>
      <c r="C15" s="111"/>
      <c r="D15" s="112"/>
      <c r="E15" s="113"/>
      <c r="F15" s="114"/>
      <c r="G15" s="27"/>
      <c r="H15" s="31" t="s">
        <v>2</v>
      </c>
      <c r="I15" s="31" t="s">
        <v>2</v>
      </c>
      <c r="J15" s="31" t="s">
        <v>2</v>
      </c>
      <c r="K15" s="34" t="s">
        <v>2</v>
      </c>
      <c r="L15" s="9" t="e">
        <f t="shared" si="0"/>
        <v>#VALUE!</v>
      </c>
    </row>
    <row r="16" spans="1:12" s="10" customFormat="1" ht="30" customHeight="1" x14ac:dyDescent="0.2">
      <c r="A16" s="35" t="s">
        <v>27</v>
      </c>
      <c r="B16" s="22" t="s">
        <v>26</v>
      </c>
      <c r="C16" s="95" t="s">
        <v>114</v>
      </c>
      <c r="D16" s="107" t="s">
        <v>47</v>
      </c>
      <c r="E16" s="102">
        <v>43466</v>
      </c>
      <c r="F16" s="102">
        <v>43830</v>
      </c>
      <c r="G16" s="24" t="e">
        <f>G17+#REF!+G18+#REF!+#REF!</f>
        <v>#REF!</v>
      </c>
      <c r="H16" s="25">
        <f>H17+H18+H19+H20+H21+H22+H23+H24+H25</f>
        <v>746334.29999999981</v>
      </c>
      <c r="I16" s="25">
        <f t="shared" ref="I16:J16" si="1">I17+I18+I19+I20+I21+I22+I23+I24+I25</f>
        <v>745270.59999999986</v>
      </c>
      <c r="J16" s="25">
        <f t="shared" si="1"/>
        <v>745778.20000000007</v>
      </c>
      <c r="K16" s="87"/>
      <c r="L16" s="9">
        <f t="shared" si="0"/>
        <v>99.925489154123056</v>
      </c>
    </row>
    <row r="17" spans="1:12" s="10" customFormat="1" ht="53.25" customHeight="1" x14ac:dyDescent="0.2">
      <c r="A17" s="21" t="s">
        <v>25</v>
      </c>
      <c r="B17" s="26" t="s">
        <v>74</v>
      </c>
      <c r="C17" s="96"/>
      <c r="D17" s="98"/>
      <c r="E17" s="103"/>
      <c r="F17" s="103"/>
      <c r="G17" s="27">
        <v>458025.5</v>
      </c>
      <c r="H17" s="28">
        <f>680043.1+13.7</f>
        <v>680056.79999999993</v>
      </c>
      <c r="I17" s="28">
        <v>678993.1</v>
      </c>
      <c r="J17" s="28">
        <v>679855.4</v>
      </c>
      <c r="K17" s="88"/>
      <c r="L17" s="9">
        <f t="shared" si="0"/>
        <v>99.970384826679194</v>
      </c>
    </row>
    <row r="18" spans="1:12" s="10" customFormat="1" ht="72" customHeight="1" x14ac:dyDescent="0.2">
      <c r="A18" s="21" t="s">
        <v>24</v>
      </c>
      <c r="B18" s="23" t="s">
        <v>73</v>
      </c>
      <c r="C18" s="96"/>
      <c r="D18" s="98"/>
      <c r="E18" s="103"/>
      <c r="F18" s="103"/>
      <c r="G18" s="27">
        <v>607.79999999999995</v>
      </c>
      <c r="H18" s="36">
        <v>48900.5</v>
      </c>
      <c r="I18" s="36">
        <f>38332.3+1583.2+23+10545.2-1583.2</f>
        <v>48900.5</v>
      </c>
      <c r="J18" s="36">
        <v>48737.8</v>
      </c>
      <c r="K18" s="88"/>
      <c r="L18" s="9">
        <f t="shared" si="0"/>
        <v>99.667283565607718</v>
      </c>
    </row>
    <row r="19" spans="1:12" s="10" customFormat="1" ht="16.5" customHeight="1" x14ac:dyDescent="0.2">
      <c r="A19" s="30" t="s">
        <v>23</v>
      </c>
      <c r="B19" s="23" t="s">
        <v>75</v>
      </c>
      <c r="C19" s="96"/>
      <c r="D19" s="23" t="s">
        <v>48</v>
      </c>
      <c r="E19" s="103"/>
      <c r="F19" s="103"/>
      <c r="G19" s="27"/>
      <c r="H19" s="36">
        <v>680.7</v>
      </c>
      <c r="I19" s="36">
        <v>680.7</v>
      </c>
      <c r="J19" s="36">
        <v>680</v>
      </c>
      <c r="K19" s="88"/>
      <c r="L19" s="9">
        <f t="shared" si="0"/>
        <v>99.897164683414132</v>
      </c>
    </row>
    <row r="20" spans="1:12" s="10" customFormat="1" ht="29.25" customHeight="1" x14ac:dyDescent="0.2">
      <c r="A20" s="37" t="s">
        <v>22</v>
      </c>
      <c r="B20" s="26" t="s">
        <v>76</v>
      </c>
      <c r="C20" s="97"/>
      <c r="D20" s="55" t="s">
        <v>49</v>
      </c>
      <c r="E20" s="103"/>
      <c r="F20" s="103"/>
      <c r="G20" s="27"/>
      <c r="H20" s="28">
        <v>1583.2</v>
      </c>
      <c r="I20" s="28">
        <v>1583.2</v>
      </c>
      <c r="J20" s="28">
        <v>1503.1</v>
      </c>
      <c r="K20" s="89"/>
      <c r="L20" s="9">
        <f t="shared" si="0"/>
        <v>94.94062657908033</v>
      </c>
    </row>
    <row r="21" spans="1:12" s="10" customFormat="1" ht="56.25" customHeight="1" x14ac:dyDescent="0.2">
      <c r="A21" s="37" t="s">
        <v>21</v>
      </c>
      <c r="B21" s="26" t="s">
        <v>77</v>
      </c>
      <c r="C21" s="93"/>
      <c r="D21" s="77" t="s">
        <v>50</v>
      </c>
      <c r="E21" s="104"/>
      <c r="F21" s="102"/>
      <c r="G21" s="81"/>
      <c r="H21" s="28">
        <v>5972.9</v>
      </c>
      <c r="I21" s="28">
        <v>5972.9</v>
      </c>
      <c r="J21" s="28">
        <v>5972.8</v>
      </c>
      <c r="K21" s="90"/>
      <c r="L21" s="9">
        <f t="shared" si="0"/>
        <v>99.998325771400829</v>
      </c>
    </row>
    <row r="22" spans="1:12" s="10" customFormat="1" ht="90.75" customHeight="1" x14ac:dyDescent="0.2">
      <c r="A22" s="30" t="s">
        <v>20</v>
      </c>
      <c r="B22" s="26" t="s">
        <v>78</v>
      </c>
      <c r="C22" s="94"/>
      <c r="D22" s="101" t="s">
        <v>51</v>
      </c>
      <c r="E22" s="105"/>
      <c r="F22" s="103"/>
      <c r="G22" s="81"/>
      <c r="H22" s="36">
        <v>7443.9</v>
      </c>
      <c r="I22" s="36">
        <f>85+7358.9</f>
        <v>7443.9</v>
      </c>
      <c r="J22" s="36">
        <v>7332.9</v>
      </c>
      <c r="K22" s="91"/>
      <c r="L22" s="9">
        <f t="shared" si="0"/>
        <v>98.508846169346711</v>
      </c>
    </row>
    <row r="23" spans="1:12" s="10" customFormat="1" ht="38.25" customHeight="1" x14ac:dyDescent="0.2">
      <c r="A23" s="30" t="s">
        <v>102</v>
      </c>
      <c r="B23" s="26" t="s">
        <v>103</v>
      </c>
      <c r="C23" s="94"/>
      <c r="D23" s="101"/>
      <c r="E23" s="105"/>
      <c r="F23" s="103"/>
      <c r="G23" s="81"/>
      <c r="H23" s="57">
        <v>43</v>
      </c>
      <c r="I23" s="57">
        <f>43</f>
        <v>43</v>
      </c>
      <c r="J23" s="57">
        <v>43</v>
      </c>
      <c r="K23" s="91"/>
      <c r="L23" s="9">
        <f t="shared" si="0"/>
        <v>100</v>
      </c>
    </row>
    <row r="24" spans="1:12" s="10" customFormat="1" ht="38.25" customHeight="1" x14ac:dyDescent="0.2">
      <c r="A24" s="30" t="s">
        <v>110</v>
      </c>
      <c r="B24" s="66" t="s">
        <v>109</v>
      </c>
      <c r="C24" s="94"/>
      <c r="D24" s="78"/>
      <c r="E24" s="105"/>
      <c r="F24" s="103"/>
      <c r="G24" s="81"/>
      <c r="H24" s="70">
        <v>1466.1</v>
      </c>
      <c r="I24" s="70">
        <f>1466.1</f>
        <v>1466.1</v>
      </c>
      <c r="J24" s="70">
        <v>1466</v>
      </c>
      <c r="K24" s="91"/>
      <c r="L24" s="9">
        <f t="shared" si="0"/>
        <v>99.993179182866115</v>
      </c>
    </row>
    <row r="25" spans="1:12" s="10" customFormat="1" ht="38.25" customHeight="1" x14ac:dyDescent="0.2">
      <c r="A25" s="30" t="s">
        <v>111</v>
      </c>
      <c r="B25" s="66" t="s">
        <v>112</v>
      </c>
      <c r="C25" s="106"/>
      <c r="D25" s="79"/>
      <c r="E25" s="80"/>
      <c r="F25" s="67"/>
      <c r="G25" s="81"/>
      <c r="H25" s="70">
        <v>187.2</v>
      </c>
      <c r="I25" s="70">
        <f>114.4+72.8</f>
        <v>187.2</v>
      </c>
      <c r="J25" s="70">
        <v>187.2</v>
      </c>
      <c r="K25" s="92"/>
      <c r="L25" s="9">
        <f t="shared" si="0"/>
        <v>100</v>
      </c>
    </row>
    <row r="26" spans="1:12" ht="13.5" customHeight="1" x14ac:dyDescent="0.2">
      <c r="A26" s="21"/>
      <c r="B26" s="26" t="s">
        <v>3</v>
      </c>
      <c r="C26" s="111"/>
      <c r="D26" s="112"/>
      <c r="E26" s="112"/>
      <c r="F26" s="121"/>
      <c r="G26" s="27"/>
      <c r="H26" s="28" t="s">
        <v>2</v>
      </c>
      <c r="I26" s="28" t="s">
        <v>2</v>
      </c>
      <c r="J26" s="28" t="s">
        <v>2</v>
      </c>
      <c r="K26" s="17" t="s">
        <v>2</v>
      </c>
      <c r="L26" s="9" t="e">
        <f t="shared" si="0"/>
        <v>#VALUE!</v>
      </c>
    </row>
    <row r="27" spans="1:12" ht="76.5" customHeight="1" x14ac:dyDescent="0.2">
      <c r="A27" s="35" t="s">
        <v>19</v>
      </c>
      <c r="B27" s="22" t="s">
        <v>18</v>
      </c>
      <c r="C27" s="117" t="s">
        <v>114</v>
      </c>
      <c r="D27" s="72" t="s">
        <v>52</v>
      </c>
      <c r="E27" s="100">
        <v>43466</v>
      </c>
      <c r="F27" s="100">
        <v>43830</v>
      </c>
      <c r="G27" s="24" t="e">
        <f>G28+G30+#REF!+#REF!+#REF!+#REF!</f>
        <v>#REF!</v>
      </c>
      <c r="H27" s="25">
        <f>H28+H29+H31+H32+H33</f>
        <v>99556.599999999991</v>
      </c>
      <c r="I27" s="25">
        <f t="shared" ref="I27:J27" si="2">I28+I29+I31+I32+I33</f>
        <v>97432.499999999985</v>
      </c>
      <c r="J27" s="25">
        <f t="shared" si="2"/>
        <v>97641.9</v>
      </c>
      <c r="K27" s="83"/>
      <c r="L27" s="9">
        <f t="shared" si="0"/>
        <v>98.07677240886089</v>
      </c>
    </row>
    <row r="28" spans="1:12" ht="90" customHeight="1" x14ac:dyDescent="0.2">
      <c r="A28" s="38" t="s">
        <v>17</v>
      </c>
      <c r="B28" s="33" t="s">
        <v>79</v>
      </c>
      <c r="C28" s="118"/>
      <c r="D28" s="66" t="s">
        <v>53</v>
      </c>
      <c r="E28" s="100"/>
      <c r="F28" s="100"/>
      <c r="G28" s="39">
        <v>0</v>
      </c>
      <c r="H28" s="40">
        <v>69066.100000000006</v>
      </c>
      <c r="I28" s="40">
        <f>66942</f>
        <v>66942</v>
      </c>
      <c r="J28" s="40">
        <v>69082.8</v>
      </c>
      <c r="K28" s="84"/>
      <c r="L28" s="9">
        <f t="shared" si="0"/>
        <v>100.02417973506539</v>
      </c>
    </row>
    <row r="29" spans="1:12" ht="102.75" customHeight="1" x14ac:dyDescent="0.2">
      <c r="A29" s="21" t="s">
        <v>16</v>
      </c>
      <c r="B29" s="26" t="s">
        <v>80</v>
      </c>
      <c r="C29" s="118"/>
      <c r="D29" s="53" t="s">
        <v>66</v>
      </c>
      <c r="E29" s="100"/>
      <c r="F29" s="100"/>
      <c r="G29" s="41"/>
      <c r="H29" s="42">
        <v>10044.9</v>
      </c>
      <c r="I29" s="42">
        <f>2715.7+263.8+7065.4</f>
        <v>10044.9</v>
      </c>
      <c r="J29" s="42">
        <v>8113.5</v>
      </c>
      <c r="K29" s="86" t="s">
        <v>117</v>
      </c>
      <c r="L29" s="9">
        <f t="shared" si="0"/>
        <v>80.772332228294957</v>
      </c>
    </row>
    <row r="30" spans="1:12" ht="75.75" hidden="1" customHeight="1" x14ac:dyDescent="0.2">
      <c r="A30" s="21" t="s">
        <v>15</v>
      </c>
      <c r="B30" s="26" t="s">
        <v>14</v>
      </c>
      <c r="C30" s="118"/>
      <c r="D30" s="52"/>
      <c r="E30" s="100"/>
      <c r="F30" s="100"/>
      <c r="G30" s="41">
        <v>0</v>
      </c>
      <c r="H30" s="43"/>
      <c r="I30" s="43"/>
      <c r="J30" s="43">
        <v>0</v>
      </c>
      <c r="K30" s="84"/>
      <c r="L30" s="9" t="e">
        <f t="shared" si="0"/>
        <v>#DIV/0!</v>
      </c>
    </row>
    <row r="31" spans="1:12" ht="54" customHeight="1" x14ac:dyDescent="0.2">
      <c r="A31" s="21" t="s">
        <v>15</v>
      </c>
      <c r="B31" s="26" t="s">
        <v>81</v>
      </c>
      <c r="C31" s="118"/>
      <c r="D31" s="116" t="s">
        <v>67</v>
      </c>
      <c r="E31" s="100"/>
      <c r="F31" s="100"/>
      <c r="G31" s="41"/>
      <c r="H31" s="43">
        <v>19943</v>
      </c>
      <c r="I31" s="43">
        <v>19943</v>
      </c>
      <c r="J31" s="43">
        <v>19943</v>
      </c>
      <c r="K31" s="85"/>
      <c r="L31" s="9">
        <f t="shared" si="0"/>
        <v>100</v>
      </c>
    </row>
    <row r="32" spans="1:12" ht="36.75" customHeight="1" x14ac:dyDescent="0.2">
      <c r="A32" s="21" t="s">
        <v>104</v>
      </c>
      <c r="B32" s="26" t="s">
        <v>105</v>
      </c>
      <c r="C32" s="119"/>
      <c r="D32" s="116"/>
      <c r="E32" s="100"/>
      <c r="F32" s="100"/>
      <c r="G32" s="41"/>
      <c r="H32" s="43">
        <v>183.2</v>
      </c>
      <c r="I32" s="43">
        <v>183.2</v>
      </c>
      <c r="J32" s="43">
        <v>183.2</v>
      </c>
      <c r="K32" s="56"/>
      <c r="L32" s="9">
        <f t="shared" si="0"/>
        <v>100</v>
      </c>
    </row>
    <row r="33" spans="1:12" ht="36.75" customHeight="1" x14ac:dyDescent="0.2">
      <c r="A33" s="21" t="s">
        <v>116</v>
      </c>
      <c r="B33" s="66" t="s">
        <v>115</v>
      </c>
      <c r="C33" s="82"/>
      <c r="D33" s="72"/>
      <c r="E33" s="68"/>
      <c r="F33" s="68"/>
      <c r="G33" s="41"/>
      <c r="H33" s="42">
        <v>319.39999999999998</v>
      </c>
      <c r="I33" s="42">
        <v>319.39999999999998</v>
      </c>
      <c r="J33" s="42">
        <v>319.39999999999998</v>
      </c>
      <c r="K33" s="69"/>
      <c r="L33" s="9">
        <f t="shared" si="0"/>
        <v>100</v>
      </c>
    </row>
    <row r="34" spans="1:12" x14ac:dyDescent="0.2">
      <c r="A34" s="21"/>
      <c r="B34" s="26" t="s">
        <v>3</v>
      </c>
      <c r="C34" s="111"/>
      <c r="D34" s="113"/>
      <c r="E34" s="113"/>
      <c r="F34" s="114"/>
      <c r="G34" s="27"/>
      <c r="H34" s="28" t="s">
        <v>2</v>
      </c>
      <c r="I34" s="28" t="s">
        <v>2</v>
      </c>
      <c r="J34" s="28" t="s">
        <v>2</v>
      </c>
      <c r="K34" s="17" t="s">
        <v>2</v>
      </c>
      <c r="L34" s="9" t="e">
        <f t="shared" si="0"/>
        <v>#VALUE!</v>
      </c>
    </row>
    <row r="35" spans="1:12" ht="51" customHeight="1" x14ac:dyDescent="0.2">
      <c r="A35" s="35" t="s">
        <v>13</v>
      </c>
      <c r="B35" s="22" t="s">
        <v>12</v>
      </c>
      <c r="C35" s="115" t="s">
        <v>41</v>
      </c>
      <c r="D35" s="108" t="s">
        <v>68</v>
      </c>
      <c r="E35" s="100">
        <v>43466</v>
      </c>
      <c r="F35" s="100">
        <v>43830</v>
      </c>
      <c r="G35" s="24">
        <f>G36</f>
        <v>0</v>
      </c>
      <c r="H35" s="25">
        <f>H36+H37</f>
        <v>3925.5</v>
      </c>
      <c r="I35" s="25">
        <f t="shared" ref="I35:J35" si="3">I36+I37</f>
        <v>3780.3</v>
      </c>
      <c r="J35" s="25">
        <f t="shared" si="3"/>
        <v>3912.3</v>
      </c>
      <c r="K35" s="87"/>
      <c r="L35" s="9">
        <f t="shared" si="0"/>
        <v>99.6637371035537</v>
      </c>
    </row>
    <row r="36" spans="1:12" ht="51.75" customHeight="1" x14ac:dyDescent="0.2">
      <c r="A36" s="21" t="s">
        <v>85</v>
      </c>
      <c r="B36" s="44" t="s">
        <v>82</v>
      </c>
      <c r="C36" s="115"/>
      <c r="D36" s="109"/>
      <c r="E36" s="100"/>
      <c r="F36" s="100"/>
      <c r="G36" s="41">
        <v>0</v>
      </c>
      <c r="H36" s="42">
        <v>3872.5</v>
      </c>
      <c r="I36" s="42">
        <f>3859.3-132</f>
        <v>3727.3</v>
      </c>
      <c r="J36" s="42">
        <v>3859.3</v>
      </c>
      <c r="K36" s="88"/>
      <c r="L36" s="9">
        <f t="shared" si="0"/>
        <v>99.659134925758565</v>
      </c>
    </row>
    <row r="37" spans="1:12" ht="39.75" customHeight="1" x14ac:dyDescent="0.2">
      <c r="A37" s="21" t="s">
        <v>84</v>
      </c>
      <c r="B37" s="44" t="s">
        <v>83</v>
      </c>
      <c r="C37" s="115"/>
      <c r="D37" s="110"/>
      <c r="E37" s="100"/>
      <c r="F37" s="100"/>
      <c r="G37" s="41"/>
      <c r="H37" s="42">
        <v>53</v>
      </c>
      <c r="I37" s="42">
        <v>53</v>
      </c>
      <c r="J37" s="42">
        <v>53</v>
      </c>
      <c r="K37" s="89"/>
      <c r="L37" s="9">
        <f t="shared" si="0"/>
        <v>100</v>
      </c>
    </row>
    <row r="38" spans="1:12" ht="16.5" customHeight="1" x14ac:dyDescent="0.2">
      <c r="A38" s="21"/>
      <c r="B38" s="26" t="s">
        <v>3</v>
      </c>
      <c r="C38" s="111"/>
      <c r="D38" s="113"/>
      <c r="E38" s="113"/>
      <c r="F38" s="114"/>
      <c r="G38" s="27"/>
      <c r="H38" s="28" t="s">
        <v>2</v>
      </c>
      <c r="I38" s="28"/>
      <c r="J38" s="28" t="s">
        <v>2</v>
      </c>
      <c r="K38" s="17" t="s">
        <v>2</v>
      </c>
      <c r="L38" s="9" t="e">
        <f t="shared" si="0"/>
        <v>#VALUE!</v>
      </c>
    </row>
    <row r="39" spans="1:12" ht="57" customHeight="1" x14ac:dyDescent="0.2">
      <c r="A39" s="35" t="s">
        <v>11</v>
      </c>
      <c r="B39" s="22" t="s">
        <v>10</v>
      </c>
      <c r="C39" s="95" t="s">
        <v>42</v>
      </c>
      <c r="D39" s="122" t="s">
        <v>54</v>
      </c>
      <c r="E39" s="102">
        <v>43466</v>
      </c>
      <c r="F39" s="102">
        <v>43830</v>
      </c>
      <c r="G39" s="24">
        <f>G40</f>
        <v>0</v>
      </c>
      <c r="H39" s="25">
        <f>H40+H41</f>
        <v>3486.5</v>
      </c>
      <c r="I39" s="25">
        <f>I40+I41</f>
        <v>3486.3</v>
      </c>
      <c r="J39" s="25">
        <f>J40+J41</f>
        <v>3486.3</v>
      </c>
      <c r="K39" s="87"/>
      <c r="L39" s="9">
        <f t="shared" si="0"/>
        <v>99.994263588125634</v>
      </c>
    </row>
    <row r="40" spans="1:12" ht="45.75" customHeight="1" x14ac:dyDescent="0.2">
      <c r="A40" s="21" t="s">
        <v>9</v>
      </c>
      <c r="B40" s="44" t="s">
        <v>86</v>
      </c>
      <c r="C40" s="96"/>
      <c r="D40" s="98"/>
      <c r="E40" s="103"/>
      <c r="F40" s="103"/>
      <c r="G40" s="41">
        <v>0</v>
      </c>
      <c r="H40" s="42">
        <v>3481.5</v>
      </c>
      <c r="I40" s="42">
        <v>3481.3</v>
      </c>
      <c r="J40" s="42">
        <v>3481.4</v>
      </c>
      <c r="K40" s="88"/>
      <c r="L40" s="9">
        <f t="shared" si="0"/>
        <v>99.997127674852791</v>
      </c>
    </row>
    <row r="41" spans="1:12" ht="50.25" customHeight="1" x14ac:dyDescent="0.2">
      <c r="A41" s="21" t="s">
        <v>8</v>
      </c>
      <c r="B41" s="26" t="s">
        <v>87</v>
      </c>
      <c r="C41" s="97"/>
      <c r="D41" s="99"/>
      <c r="E41" s="123"/>
      <c r="F41" s="123"/>
      <c r="G41" s="41"/>
      <c r="H41" s="42">
        <v>5</v>
      </c>
      <c r="I41" s="42">
        <v>5</v>
      </c>
      <c r="J41" s="42">
        <v>4.9000000000000004</v>
      </c>
      <c r="K41" s="89"/>
      <c r="L41" s="9">
        <f t="shared" si="0"/>
        <v>98.000000000000014</v>
      </c>
    </row>
    <row r="42" spans="1:12" x14ac:dyDescent="0.2">
      <c r="A42" s="21"/>
      <c r="B42" s="26" t="s">
        <v>3</v>
      </c>
      <c r="C42" s="26"/>
      <c r="D42" s="26"/>
      <c r="E42" s="26"/>
      <c r="F42" s="22"/>
      <c r="G42" s="27"/>
      <c r="H42" s="28" t="s">
        <v>2</v>
      </c>
      <c r="I42" s="28" t="s">
        <v>2</v>
      </c>
      <c r="J42" s="28" t="s">
        <v>2</v>
      </c>
      <c r="K42" s="28" t="s">
        <v>2</v>
      </c>
      <c r="L42" s="9" t="e">
        <f t="shared" si="0"/>
        <v>#VALUE!</v>
      </c>
    </row>
    <row r="43" spans="1:12" ht="53.25" customHeight="1" x14ac:dyDescent="0.2">
      <c r="A43" s="35" t="s">
        <v>7</v>
      </c>
      <c r="B43" s="22" t="s">
        <v>6</v>
      </c>
      <c r="C43" s="115" t="s">
        <v>55</v>
      </c>
      <c r="D43" s="107" t="s">
        <v>60</v>
      </c>
      <c r="E43" s="100">
        <v>43466</v>
      </c>
      <c r="F43" s="100">
        <v>43830</v>
      </c>
      <c r="G43" s="24">
        <f>G44</f>
        <v>0</v>
      </c>
      <c r="H43" s="25">
        <f>H44+H45</f>
        <v>22761.7</v>
      </c>
      <c r="I43" s="25">
        <f t="shared" ref="I43:J43" si="4">I44+I45</f>
        <v>11265.599999999999</v>
      </c>
      <c r="J43" s="25">
        <f t="shared" si="4"/>
        <v>22697.200000000001</v>
      </c>
      <c r="K43" s="87"/>
      <c r="L43" s="9">
        <f t="shared" si="0"/>
        <v>99.716629250012076</v>
      </c>
    </row>
    <row r="44" spans="1:12" ht="51.75" customHeight="1" x14ac:dyDescent="0.2">
      <c r="A44" s="21" t="s">
        <v>90</v>
      </c>
      <c r="B44" s="26" t="s">
        <v>88</v>
      </c>
      <c r="C44" s="115"/>
      <c r="D44" s="98"/>
      <c r="E44" s="100"/>
      <c r="F44" s="100"/>
      <c r="G44" s="27">
        <v>0</v>
      </c>
      <c r="H44" s="28">
        <v>22692.7</v>
      </c>
      <c r="I44" s="28">
        <f>22680.6-11484</f>
        <v>11196.599999999999</v>
      </c>
      <c r="J44" s="42">
        <v>22642.9</v>
      </c>
      <c r="K44" s="88"/>
      <c r="L44" s="9">
        <f t="shared" si="0"/>
        <v>99.780546166828984</v>
      </c>
    </row>
    <row r="45" spans="1:12" ht="39.75" customHeight="1" x14ac:dyDescent="0.2">
      <c r="A45" s="21" t="s">
        <v>91</v>
      </c>
      <c r="B45" s="26" t="s">
        <v>89</v>
      </c>
      <c r="C45" s="115"/>
      <c r="D45" s="99"/>
      <c r="E45" s="100"/>
      <c r="F45" s="100"/>
      <c r="G45" s="27"/>
      <c r="H45" s="28">
        <v>69</v>
      </c>
      <c r="I45" s="28">
        <v>69</v>
      </c>
      <c r="J45" s="42">
        <v>54.3</v>
      </c>
      <c r="K45" s="89"/>
      <c r="L45" s="9">
        <f t="shared" si="0"/>
        <v>78.695652173913047</v>
      </c>
    </row>
    <row r="46" spans="1:12" ht="15.75" customHeight="1" x14ac:dyDescent="0.2">
      <c r="A46" s="21"/>
      <c r="B46" s="26" t="s">
        <v>3</v>
      </c>
      <c r="C46" s="111"/>
      <c r="D46" s="124"/>
      <c r="E46" s="113"/>
      <c r="F46" s="114"/>
      <c r="G46" s="27"/>
      <c r="H46" s="28" t="s">
        <v>2</v>
      </c>
      <c r="I46" s="28" t="s">
        <v>2</v>
      </c>
      <c r="J46" s="28" t="s">
        <v>2</v>
      </c>
      <c r="K46" s="28" t="s">
        <v>2</v>
      </c>
      <c r="L46" s="9" t="e">
        <f t="shared" si="0"/>
        <v>#VALUE!</v>
      </c>
    </row>
    <row r="47" spans="1:12" ht="66" customHeight="1" x14ac:dyDescent="0.2">
      <c r="A47" s="35" t="s">
        <v>5</v>
      </c>
      <c r="B47" s="22" t="s">
        <v>4</v>
      </c>
      <c r="C47" s="93" t="s">
        <v>114</v>
      </c>
      <c r="D47" s="45" t="s">
        <v>56</v>
      </c>
      <c r="E47" s="125">
        <v>43466</v>
      </c>
      <c r="F47" s="102">
        <v>43830</v>
      </c>
      <c r="G47" s="24">
        <f>G48+G49+G50</f>
        <v>2747.4</v>
      </c>
      <c r="H47" s="25">
        <f>H48+H49+H50</f>
        <v>9515.4</v>
      </c>
      <c r="I47" s="25">
        <f t="shared" ref="I47:J47" si="5">I48+I49+I50</f>
        <v>9515.4000000000015</v>
      </c>
      <c r="J47" s="25">
        <f t="shared" si="5"/>
        <v>9176.8000000000011</v>
      </c>
      <c r="K47" s="87"/>
      <c r="L47" s="9">
        <f t="shared" si="0"/>
        <v>96.441557895621855</v>
      </c>
    </row>
    <row r="48" spans="1:12" ht="42" customHeight="1" x14ac:dyDescent="0.2">
      <c r="A48" s="21" t="s">
        <v>97</v>
      </c>
      <c r="B48" s="26" t="s">
        <v>92</v>
      </c>
      <c r="C48" s="94"/>
      <c r="D48" s="54" t="s">
        <v>57</v>
      </c>
      <c r="E48" s="126"/>
      <c r="F48" s="103"/>
      <c r="G48" s="41">
        <v>2747.4</v>
      </c>
      <c r="H48" s="42">
        <v>8810.9</v>
      </c>
      <c r="I48" s="42">
        <f>5825.9+283+2570.3+131.7</f>
        <v>8810.9000000000015</v>
      </c>
      <c r="J48" s="42">
        <f>8120.6+351.7</f>
        <v>8472.3000000000011</v>
      </c>
      <c r="K48" s="89"/>
      <c r="L48" s="9">
        <f t="shared" si="0"/>
        <v>96.15703276623276</v>
      </c>
    </row>
    <row r="49" spans="1:12" ht="37.5" customHeight="1" x14ac:dyDescent="0.2">
      <c r="A49" s="21" t="s">
        <v>96</v>
      </c>
      <c r="B49" s="26" t="s">
        <v>93</v>
      </c>
      <c r="C49" s="94"/>
      <c r="D49" s="54" t="s">
        <v>58</v>
      </c>
      <c r="E49" s="126"/>
      <c r="F49" s="103"/>
      <c r="G49" s="41">
        <v>0</v>
      </c>
      <c r="H49" s="42">
        <v>28.6</v>
      </c>
      <c r="I49" s="42">
        <v>28.6</v>
      </c>
      <c r="J49" s="42">
        <v>28.6</v>
      </c>
      <c r="K49" s="87"/>
      <c r="L49" s="9">
        <f t="shared" si="0"/>
        <v>100</v>
      </c>
    </row>
    <row r="50" spans="1:12" ht="63.75" x14ac:dyDescent="0.2">
      <c r="A50" s="21" t="s">
        <v>95</v>
      </c>
      <c r="B50" s="26" t="s">
        <v>94</v>
      </c>
      <c r="C50" s="106"/>
      <c r="D50" s="46" t="s">
        <v>59</v>
      </c>
      <c r="E50" s="127"/>
      <c r="F50" s="123"/>
      <c r="G50" s="41">
        <v>0</v>
      </c>
      <c r="H50" s="42">
        <v>675.9</v>
      </c>
      <c r="I50" s="42">
        <f>561.5+73.4+41</f>
        <v>675.9</v>
      </c>
      <c r="J50" s="42">
        <v>675.9</v>
      </c>
      <c r="K50" s="89"/>
      <c r="L50" s="9">
        <f t="shared" si="0"/>
        <v>100</v>
      </c>
    </row>
    <row r="51" spans="1:12" x14ac:dyDescent="0.2">
      <c r="A51" s="21"/>
      <c r="B51" s="26" t="s">
        <v>3</v>
      </c>
      <c r="C51" s="111"/>
      <c r="D51" s="112"/>
      <c r="E51" s="113"/>
      <c r="F51" s="114"/>
      <c r="G51" s="27"/>
      <c r="H51" s="28" t="s">
        <v>2</v>
      </c>
      <c r="I51" s="28" t="s">
        <v>2</v>
      </c>
      <c r="J51" s="28" t="s">
        <v>2</v>
      </c>
      <c r="K51" s="28" t="s">
        <v>2</v>
      </c>
      <c r="L51" s="4"/>
    </row>
    <row r="52" spans="1:12" ht="25.5" x14ac:dyDescent="0.2">
      <c r="A52" s="47"/>
      <c r="B52" s="22" t="s">
        <v>1</v>
      </c>
      <c r="C52" s="48"/>
      <c r="D52" s="48"/>
      <c r="E52" s="48"/>
      <c r="F52" s="49"/>
      <c r="G52" s="50" t="e">
        <f>G47+G43+G39+G35+G27+G16+G6</f>
        <v>#REF!</v>
      </c>
      <c r="H52" s="51">
        <f>H47+H43+H39+H35+H27+H16+H6</f>
        <v>1316423.7999999998</v>
      </c>
      <c r="I52" s="51">
        <f>I47+I43+I39+I35+I27+I16+I6</f>
        <v>1271594.3999999999</v>
      </c>
      <c r="J52" s="51">
        <f>J47+J43+J39+J35+J27+J16+J6</f>
        <v>1309903.8</v>
      </c>
      <c r="K52" s="51"/>
      <c r="L52" s="12"/>
    </row>
    <row r="53" spans="1:12" x14ac:dyDescent="0.2">
      <c r="A53" s="60"/>
      <c r="B53" s="61"/>
      <c r="C53" s="62"/>
      <c r="D53" s="62"/>
      <c r="E53" s="62"/>
      <c r="F53" s="63"/>
      <c r="G53" s="64"/>
      <c r="H53" s="64"/>
      <c r="I53" s="64"/>
      <c r="J53" s="64"/>
      <c r="K53" s="64"/>
      <c r="L53" s="12"/>
    </row>
    <row r="54" spans="1:12" ht="15" x14ac:dyDescent="0.25">
      <c r="A54" s="13"/>
      <c r="B54" s="13" t="s">
        <v>0</v>
      </c>
      <c r="C54" s="13"/>
      <c r="D54" s="13"/>
      <c r="E54" s="13"/>
      <c r="F54" s="14"/>
      <c r="G54" s="14"/>
      <c r="H54" s="14"/>
      <c r="I54" s="14"/>
      <c r="J54" s="14"/>
      <c r="L54" s="11"/>
    </row>
    <row r="55" spans="1:12" ht="15" x14ac:dyDescent="0.25">
      <c r="A55" s="120"/>
      <c r="B55" s="120"/>
      <c r="C55" s="120"/>
      <c r="D55" s="120"/>
      <c r="E55" s="120"/>
      <c r="F55" s="120"/>
      <c r="G55" s="14"/>
      <c r="H55" s="14"/>
      <c r="I55" s="14"/>
      <c r="J55" s="14"/>
      <c r="L55" s="11"/>
    </row>
    <row r="56" spans="1:12" ht="15" x14ac:dyDescent="0.25">
      <c r="A56" s="13"/>
      <c r="B56" s="13"/>
      <c r="C56" s="13"/>
      <c r="D56" s="13"/>
      <c r="E56" s="13"/>
      <c r="F56" s="14"/>
      <c r="G56" s="14"/>
      <c r="H56" s="14"/>
      <c r="I56" s="14"/>
      <c r="J56" s="14"/>
    </row>
  </sheetData>
  <customSheetViews>
    <customSheetView guid="{94FFFF2F-E434-4586-88EB-CD5879477CA6}" showPageBreaks="1" printArea="1" hiddenRows="1" hiddenColumns="1" view="pageBreakPreview" topLeftCell="A32">
      <selection activeCell="I44" sqref="I44"/>
      <rowBreaks count="4" manualBreakCount="4">
        <brk id="16" max="10" man="1"/>
        <brk id="27" max="10" man="1"/>
        <brk id="39" max="10" man="1"/>
        <brk id="46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1"/>
      <headerFooter alignWithMargins="0"/>
    </customSheetView>
    <customSheetView guid="{E11F0E49-85B5-4F20-BD5A-A5F895CB6C3F}" showPageBreaks="1" printArea="1" hiddenRows="1" hiddenColumns="1" view="pageBreakPreview" topLeftCell="A8">
      <selection activeCell="D14" sqref="D14"/>
      <rowBreaks count="3" manualBreakCount="3">
        <brk id="18" max="10" man="1"/>
        <brk id="29" max="10" man="1"/>
        <brk id="41" max="10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2"/>
      <headerFooter alignWithMargins="0"/>
    </customSheetView>
  </customSheetViews>
  <mergeCells count="58">
    <mergeCell ref="A1:K1"/>
    <mergeCell ref="A2:A4"/>
    <mergeCell ref="B2:B4"/>
    <mergeCell ref="C2:C4"/>
    <mergeCell ref="D2:D4"/>
    <mergeCell ref="E2:E4"/>
    <mergeCell ref="F2:F4"/>
    <mergeCell ref="H2:J3"/>
    <mergeCell ref="K2:K4"/>
    <mergeCell ref="C51:F51"/>
    <mergeCell ref="A55:F55"/>
    <mergeCell ref="C38:F38"/>
    <mergeCell ref="C43:C45"/>
    <mergeCell ref="C26:F26"/>
    <mergeCell ref="C34:F34"/>
    <mergeCell ref="D39:D41"/>
    <mergeCell ref="C39:C41"/>
    <mergeCell ref="E39:E41"/>
    <mergeCell ref="F39:F41"/>
    <mergeCell ref="C46:F46"/>
    <mergeCell ref="C47:C50"/>
    <mergeCell ref="E47:E50"/>
    <mergeCell ref="F47:F50"/>
    <mergeCell ref="D43:D45"/>
    <mergeCell ref="F27:F32"/>
    <mergeCell ref="D7:D8"/>
    <mergeCell ref="D9:D10"/>
    <mergeCell ref="D16:D18"/>
    <mergeCell ref="D35:D37"/>
    <mergeCell ref="E43:E45"/>
    <mergeCell ref="C15:F15"/>
    <mergeCell ref="C35:C37"/>
    <mergeCell ref="E35:E37"/>
    <mergeCell ref="F35:F37"/>
    <mergeCell ref="D31:D32"/>
    <mergeCell ref="C27:C32"/>
    <mergeCell ref="E27:E32"/>
    <mergeCell ref="K43:K45"/>
    <mergeCell ref="K39:K41"/>
    <mergeCell ref="K35:K37"/>
    <mergeCell ref="K49:K50"/>
    <mergeCell ref="F43:F45"/>
    <mergeCell ref="K6:K14"/>
    <mergeCell ref="K16:K20"/>
    <mergeCell ref="K21:K25"/>
    <mergeCell ref="K47:K48"/>
    <mergeCell ref="C12:C13"/>
    <mergeCell ref="C16:C20"/>
    <mergeCell ref="C6:C10"/>
    <mergeCell ref="D11:D14"/>
    <mergeCell ref="E6:E14"/>
    <mergeCell ref="F6:F14"/>
    <mergeCell ref="D22:D23"/>
    <mergeCell ref="E16:E20"/>
    <mergeCell ref="F16:F20"/>
    <mergeCell ref="E21:E24"/>
    <mergeCell ref="F21:F24"/>
    <mergeCell ref="C21:C25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4" orientation="landscape" r:id="rId3"/>
  <headerFooter alignWithMargins="0"/>
  <rowBreaks count="3" manualBreakCount="3">
    <brk id="20" max="10" man="1"/>
    <brk id="32" max="10" man="1"/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01.10.2018</vt:lpstr>
      <vt:lpstr>'01.10.2018'!Заголовки_для_печати</vt:lpstr>
      <vt:lpstr>'01.10.2018'!Область_печати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Гороно</dc:creator>
  <cp:lastModifiedBy>Бухгалтер</cp:lastModifiedBy>
  <cp:lastPrinted>2020-10-27T11:14:50Z</cp:lastPrinted>
  <dcterms:created xsi:type="dcterms:W3CDTF">2017-08-10T07:08:37Z</dcterms:created>
  <dcterms:modified xsi:type="dcterms:W3CDTF">2020-10-27T11:16:01Z</dcterms:modified>
</cp:coreProperties>
</file>