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225" windowWidth="15135" windowHeight="7950"/>
  </bookViews>
  <sheets>
    <sheet name="01.10.2018" sheetId="1" r:id="rId1"/>
  </sheets>
  <definedNames>
    <definedName name="Z_94FFFF2F_E434_4586_88EB_CD5879477CA6_.wvu.Cols" localSheetId="0" hidden="1">'01.10.2018'!$G:$G</definedName>
    <definedName name="Z_94FFFF2F_E434_4586_88EB_CD5879477CA6_.wvu.PrintArea" localSheetId="0" hidden="1">'01.10.2018'!$A$1:$K$50</definedName>
    <definedName name="Z_94FFFF2F_E434_4586_88EB_CD5879477CA6_.wvu.PrintTitles" localSheetId="0" hidden="1">'01.10.2018'!$2:$5</definedName>
    <definedName name="Z_94FFFF2F_E434_4586_88EB_CD5879477CA6_.wvu.Rows" localSheetId="0" hidden="1">'01.10.2018'!$27:$27</definedName>
    <definedName name="Z_E11F0E49_85B5_4F20_BD5A_A5F895CB6C3F_.wvu.Cols" localSheetId="0" hidden="1">'01.10.2018'!$G:$G</definedName>
    <definedName name="Z_E11F0E49_85B5_4F20_BD5A_A5F895CB6C3F_.wvu.PrintArea" localSheetId="0" hidden="1">'01.10.2018'!$A$1:$K$53</definedName>
    <definedName name="Z_E11F0E49_85B5_4F20_BD5A_A5F895CB6C3F_.wvu.PrintTitles" localSheetId="0" hidden="1">'01.10.2018'!$2:$5</definedName>
    <definedName name="Z_E11F0E49_85B5_4F20_BD5A_A5F895CB6C3F_.wvu.Rows" localSheetId="0" hidden="1">'01.10.2018'!$27:$27</definedName>
    <definedName name="_xlnm.Print_Titles" localSheetId="0">'01.10.2018'!$2:$5</definedName>
    <definedName name="_xlnm.Print_Area" localSheetId="0">'01.10.2018'!$A$1:$K$50</definedName>
  </definedNames>
  <calcPr calcId="144525"/>
  <customWorkbookViews>
    <customWorkbookView name="Бухгалтер - Личное представление" guid="{E11F0E49-85B5-4F20-BD5A-A5F895CB6C3F}" mergeInterval="0" personalView="1" maximized="1" windowWidth="1276" windowHeight="779" activeSheetId="1"/>
    <customWorkbookView name="МБУЦБО - Личное представление" guid="{94FFFF2F-E434-4586-88EB-CD5879477CA6}" mergeInterval="0" personalView="1" maximized="1" xWindow="1" yWindow="1" windowWidth="1680" windowHeight="829" activeSheetId="1"/>
  </customWorkbookViews>
</workbook>
</file>

<file path=xl/calcChain.xml><?xml version="1.0" encoding="utf-8"?>
<calcChain xmlns="http://schemas.openxmlformats.org/spreadsheetml/2006/main">
  <c r="I44" i="1" l="1"/>
  <c r="I32" i="1"/>
  <c r="I26" i="1"/>
  <c r="I28" i="1"/>
  <c r="I21" i="1"/>
  <c r="I16" i="1"/>
  <c r="I17" i="1"/>
  <c r="I8" i="1"/>
  <c r="I7" i="1"/>
  <c r="J24" i="1" l="1"/>
  <c r="H24" i="1"/>
  <c r="J15" i="1"/>
  <c r="H15" i="1"/>
  <c r="H6" i="1"/>
  <c r="I25" i="1" l="1"/>
  <c r="I24" i="1" s="1"/>
  <c r="I40" i="1"/>
  <c r="I15" i="1"/>
  <c r="I43" i="1" l="1"/>
  <c r="J43" i="1"/>
  <c r="I39" i="1"/>
  <c r="J39" i="1"/>
  <c r="I35" i="1"/>
  <c r="I31" i="1"/>
  <c r="J31" i="1"/>
  <c r="I6" i="1"/>
  <c r="I48" i="1" l="1"/>
  <c r="J6" i="1"/>
  <c r="H31" i="1" l="1"/>
  <c r="H39" i="1"/>
  <c r="H43" i="1"/>
  <c r="G6" i="1" l="1"/>
  <c r="G15" i="1"/>
  <c r="G24" i="1"/>
  <c r="G31" i="1"/>
  <c r="G35" i="1"/>
  <c r="H35" i="1"/>
  <c r="H48" i="1" s="1"/>
  <c r="J35" i="1"/>
  <c r="J48" i="1" s="1"/>
  <c r="G39" i="1"/>
  <c r="G43" i="1"/>
  <c r="G48" i="1" l="1"/>
</calcChain>
</file>

<file path=xl/sharedStrings.xml><?xml version="1.0" encoding="utf-8"?>
<sst xmlns="http://schemas.openxmlformats.org/spreadsheetml/2006/main" count="147" uniqueCount="111">
  <si>
    <t>Исполнитель: Рябухина Е.Н. 4-15-40, Голотвина Н.Г. 2-60-47</t>
  </si>
  <si>
    <t>ВСЕГО по программе "РАЗВИТИЕ ОБРАЗОВАНИЯ"</t>
  </si>
  <si>
    <t>Х</t>
  </si>
  <si>
    <t>Контрольное событие программы</t>
  </si>
  <si>
    <t>Подпрограмма  7. «Обеспечение реализации государственной программы Белокалитвинского района «Развитие образования»</t>
  </si>
  <si>
    <t>7.</t>
  </si>
  <si>
    <t xml:space="preserve">Подпрограмма  6. «Обеспечение деятельности  «Центра бухгалтерского обслуживания учреждений образования» </t>
  </si>
  <si>
    <t>6.</t>
  </si>
  <si>
    <t>5.2.</t>
  </si>
  <si>
    <t>5.1</t>
  </si>
  <si>
    <t>Подпрограмма  5. «Обеспечение деятельности   «Информационно-методического центра»</t>
  </si>
  <si>
    <t>5.</t>
  </si>
  <si>
    <t>Подпрограмма  4. «Обеспечение деятельности  «Центра психолого-медико-социального сопровождения»</t>
  </si>
  <si>
    <t>4</t>
  </si>
  <si>
    <t>Доведение заработной платы педагогических работников в рамках реализации Указа Президента от 07.05.2012г. №597</t>
  </si>
  <si>
    <t>3.3.</t>
  </si>
  <si>
    <t>3.2.</t>
  </si>
  <si>
    <t>3.1.</t>
  </si>
  <si>
    <t>Подпрограмма 3 .«Развитие дополнительного образования»</t>
  </si>
  <si>
    <t>3</t>
  </si>
  <si>
    <t>2.6.</t>
  </si>
  <si>
    <t>2.5.</t>
  </si>
  <si>
    <t>2.4.</t>
  </si>
  <si>
    <t>2.3.</t>
  </si>
  <si>
    <t>2.2</t>
  </si>
  <si>
    <t>2.1</t>
  </si>
  <si>
    <t>Подпрограмма 2. «Развитие общего образования»</t>
  </si>
  <si>
    <t>2</t>
  </si>
  <si>
    <t>1.3.</t>
  </si>
  <si>
    <t>1.2.</t>
  </si>
  <si>
    <t>1.1.</t>
  </si>
  <si>
    <t>Подпрограмма 1. «Развитие дошкольного образования»</t>
  </si>
  <si>
    <t>1</t>
  </si>
  <si>
    <t>предусмотрено муниципальной программой</t>
  </si>
  <si>
    <t>Фактическая дата окончания реализации мероприятия, наступление контрольного события</t>
  </si>
  <si>
    <t>Фактическая дата начала реализации мероприятия</t>
  </si>
  <si>
    <t>Результат реализации мероприятия (краткое описание)</t>
  </si>
  <si>
    <t>№ п/п</t>
  </si>
  <si>
    <t>1.4.</t>
  </si>
  <si>
    <t>1.5.</t>
  </si>
  <si>
    <t>1.6.</t>
  </si>
  <si>
    <t xml:space="preserve">Директор         МБОУ ППМС
Н.Ю. Горбунова
</t>
  </si>
  <si>
    <t xml:space="preserve">Заведующий    МБОУ ИМЦ    Е.И.Ильяшенко </t>
  </si>
  <si>
    <t xml:space="preserve">предоставить всем детям-инвалидам возможности освоения образовательной программы дошкольного образования;
улучшить условия для развития педагогического потенциала, выявления и поддержки лучших педагогических работников Белокалитвинского района;
</t>
  </si>
  <si>
    <t xml:space="preserve">расширение возможностей для участия обучающихся по программам дошкольного образования в олимпиадах 
и конкурсах различного уровня с целью выявления одаренных детей, реализации их творческого потенциала;
</t>
  </si>
  <si>
    <t>повышение эксплуатационной надежности строительных конструкций и систем инженерно-технического обеспечения, ликвидация аварийности, создание современной инфраструктуры дошкольных образовательных организаций в Белокалитвинском районе</t>
  </si>
  <si>
    <t>создание дополнительных дошкольных мест в муниципальных образовательных организациях различных типов;</t>
  </si>
  <si>
    <t>обеспечение односменного режима обучения вмуниципальных общеобразовательных организациях за счет создания новых мест вобщеобразовательных организациях, в том числе путем строи-тельства школ с использованием типовых и экономически эффективных проектов и модернизации существующей инфраструктуры школ (капитальный ремонт, реконструкция, пристройка к зданиям школ);</t>
  </si>
  <si>
    <t>предоставление детям-инвалидам возможности освоения образовательных программ в форме дистанционного образования;</t>
  </si>
  <si>
    <t>улучшение условий для развития педагогического потенциала выявление и поддержка лучших педагогических работников в Белокалитвинском районе;</t>
  </si>
  <si>
    <t>расширение возможностей для участия обучающихся по программам общего образования в олимпиадах 
и конкурсах различного уровня с целью выявления одаренных детей, реализации их творческого потенциала;</t>
  </si>
  <si>
    <t>повышение эксплуатационной надежности строительных конструкций и систем инженерно-технического обеспечения, ликвидация аварийности, создание современной инфраструктуры образовательных организаций в Белокалитвинском районе.</t>
  </si>
  <si>
    <t>улучшить условия для развития педагогического потенциала, выявления и поддержки лучших педа-гогических работников дополнительного образования Белокалитвинского района;</t>
  </si>
  <si>
    <t>расширить возможности для участия обучающихся по программам дополнительного образования в олимпиадах и конкурсах различного уровня с целью выявления одаренных детей, реализации их творческого потенциала;</t>
  </si>
  <si>
    <t xml:space="preserve">-улучшить условия для развития педагогического потенциала, выявления и поддержки лучших педагогических работников Белокалитвинского района;
- повысить качество пре-доставляемых государственных услуг в образовательных организациях Белокалитвинского района.;
 </t>
  </si>
  <si>
    <t xml:space="preserve">Директор            МБУ ЦБО   Н.В.Волохова </t>
  </si>
  <si>
    <t xml:space="preserve">- обеспечить эффективное управление в системе образования; - обеспечить высокую эффективность планирования развития образовательного комплекса Белокалитвинского района; </t>
  </si>
  <si>
    <t xml:space="preserve">- сформировать эффективную систему непрерывного профессионального развития педагогов;
</t>
  </si>
  <si>
    <t>- сформировать единую образовательную информационную среду;</t>
  </si>
  <si>
    <t>- эффективно использовать информационные и телекоммуникационные технологии в деятельности органов исполнительной власти Белокалитвинского района</t>
  </si>
  <si>
    <t xml:space="preserve">обеспечить эффективный контроль за целевым и рациональным использованием материальных и финансовых ресурсов;                        - обеспечить высокую эффективность планирования развития образовательного комплекса Белокалитвинского района;
- обеспечить соблюдение и укрепление финансово-хозяйственной дисциплины.
</t>
  </si>
  <si>
    <t>Расходы местного бюджетана реализацию муниципальной программы, тыс.руб.</t>
  </si>
  <si>
    <t>предусмотрено сводной бюджетной росписью</t>
  </si>
  <si>
    <t>Номер и наименование</t>
  </si>
  <si>
    <t>Ответственный исполнитель, соисполнитель, участник (должность/ ФИО)</t>
  </si>
  <si>
    <t>Объемы неосвоиных средств и причины их неосвоения.</t>
  </si>
  <si>
    <t>улучшить условия пребывания детей в образовательных организациях дополнительного образования,ликвидировать аварийность, повысить эксплуатационную надежность строительных конструкций и систем инженернотехнического обеспечения, .</t>
  </si>
  <si>
    <t>сформировать современную инфраструктуру образовательных организаций дополнитель-ного образования Белокалитвинского района</t>
  </si>
  <si>
    <t xml:space="preserve">- улучшить условия для развития педагогического потенциала, выявления и поддержки лучших педа-гогических работников Белокалитвинского рай-она;
- расширить возможности для обучающихся по до-полнительным образова-тельным программам по оказанию психолого-педагогической и медико-социальной помощи.
 </t>
  </si>
  <si>
    <t>ОМ 1.1: Финансовое обеспечение выполнения муниципальных заданий в дошкольных обра-зовательных организациях</t>
  </si>
  <si>
    <t>ОМ 1.3: Газификация объектов образования</t>
  </si>
  <si>
    <t>ОМ 1.2: Финансовое обеспечение дошкольных образовательных организаций в части субсидий на иные цели</t>
  </si>
  <si>
    <t>ОМ 1.4: Разработка проектносметной документации на реконструкцию дошкольных образовательных организаций</t>
  </si>
  <si>
    <t>ОМ 2.2: Финансовое обеспечение общеобразовательных организаций в части субсидий на иные цели</t>
  </si>
  <si>
    <t>ОМ 2.1: Выполнения муниципальных заданий в общеобразовательных организациях</t>
  </si>
  <si>
    <t>ОМ 2.3: Всеобуч по плаванию</t>
  </si>
  <si>
    <t>ОМ 2.4: Газификация объектов образования</t>
  </si>
  <si>
    <t>ОМ 2.5: Разработка проектно-сметной документации на капитальный ремонт образовательных организаций</t>
  </si>
  <si>
    <t>ОМ 2.6: Расходы на проведение мероприятий по энергосбережению в части замены существующих деревянных окон и наружных дверных блоков в муниципальных общеобразовательных организациях</t>
  </si>
  <si>
    <t>ОМ 3.1: Финансовое обеспечение выполнения муниципальных заданий в организациях дополнительного образования</t>
  </si>
  <si>
    <t>ОМ 3.2: Финансовое обеспечение организаций дополнительного образования в части субсидий на иные цели</t>
  </si>
  <si>
    <t>ОМ 3.3: Доведение заработной платы педагогических работников в рамках реализации Указа Президента от 07.05.2012 №597</t>
  </si>
  <si>
    <t>ОМ 4.1: Финансовое обеспечение деятельности «Центра психолого-медико-социального сопровождения»</t>
  </si>
  <si>
    <t>ОМ 4.2: Субсидии на иные цели «Центра психолого-медико-социального сопровождения»</t>
  </si>
  <si>
    <t>4.2.</t>
  </si>
  <si>
    <t>4.1.</t>
  </si>
  <si>
    <t xml:space="preserve"> ОМ 5.1: Финансовое обеспечение деятельности «Информационно-методического центра»</t>
  </si>
  <si>
    <t>ОМ 5.2: Субсидии на иные цели «Информационно-методического центра»</t>
  </si>
  <si>
    <t>ОМ 6.1: Финансовое обеспечение деятельности «Центра бухгалтерского обслуживания учреждений образования»</t>
  </si>
  <si>
    <t>ОМ 6.2: Субсидии на иные цели «Центра бухгалтерского обслуживания учреждений образования»</t>
  </si>
  <si>
    <t>6.1.</t>
  </si>
  <si>
    <t>6.2.</t>
  </si>
  <si>
    <t>ОМ 7.1: Обеспечение деятельности Аппарата управления</t>
  </si>
  <si>
    <t>ОМ 7.2: Диспансеризация муниципальных служащих</t>
  </si>
  <si>
    <t>ОМ 7.3: Развитие материально-технической базы</t>
  </si>
  <si>
    <t>7.3.</t>
  </si>
  <si>
    <t>7.2.</t>
  </si>
  <si>
    <t>7.1.</t>
  </si>
  <si>
    <t>Администрация Белокалитвинского района</t>
  </si>
  <si>
    <t>факт на 01.10.2019</t>
  </si>
  <si>
    <t>ОМ 1.6: Расходы, связанные с вводом в эксплуатацию объектов строительства</t>
  </si>
  <si>
    <t>ОМ 1.7: Расходы на проведение мероприятий по энергосбережению в части замены существующих деревянных окон и наружных дверных блоков в муниципалных дошкольных образовательных организациях</t>
  </si>
  <si>
    <t>О.М. 1.8: Расходы на мероприятия по антитеррористической защищености</t>
  </si>
  <si>
    <t>И.о.начальника      Отдела образования      Л.Ф. Черкесова, дошкольные образовательные организации</t>
  </si>
  <si>
    <t>И.о. начальника      Отдела образования      Л.Ф. Черкесова, дошкольные образовательные организации</t>
  </si>
  <si>
    <t>И.о.начальника       Отдела образования      Л.Ф. Черкесова, общеобразовательные организации</t>
  </si>
  <si>
    <t>2.7.</t>
  </si>
  <si>
    <t>О.М. 2.9: Расходы на мероприятия по антитеррористической защищености</t>
  </si>
  <si>
    <t>3.4.</t>
  </si>
  <si>
    <t>О.М. 3.5: Расходы на мероприятия по антитеррористической защищености</t>
  </si>
  <si>
    <t>Отчет об исполнении плана реализации муниципальной программы Белокалитвинского района "Развитие образования" за период 9 месяцев 2019г.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</si>
</sst>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1" x14ac:knownFonts="1">
    <font>
      <sz val="10"/>
      <name val="Arial"/>
    </font>
    <font>
      <sz val="10"/>
      <color rgb="FFFF0000"/>
      <name val="Arial"/>
      <family val="2"/>
      <charset val="204"/>
    </font>
    <font>
      <sz val="11"/>
      <name val="Times New Roman"/>
      <family val="1"/>
      <charset val="204"/>
    </font>
    <font>
      <sz val="8"/>
      <name val="Arial"/>
      <family val="2"/>
      <charset val="204"/>
    </font>
    <font>
      <sz val="8"/>
      <color rgb="FFFF0000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Arial"/>
      <family val="2"/>
      <charset val="204"/>
    </font>
    <font>
      <b/>
      <sz val="10"/>
      <color rgb="FFFF0000"/>
      <name val="Arial"/>
      <family val="2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35">
    <xf numFmtId="0" fontId="0" fillId="0" borderId="0" xfId="0"/>
    <xf numFmtId="0" fontId="7" fillId="2" borderId="0" xfId="0" applyFont="1" applyFill="1"/>
    <xf numFmtId="0" fontId="6" fillId="2" borderId="0" xfId="0" applyFont="1" applyFill="1"/>
    <xf numFmtId="0" fontId="1" fillId="2" borderId="0" xfId="0" applyFont="1" applyFill="1"/>
    <xf numFmtId="0" fontId="0" fillId="2" borderId="0" xfId="0" applyFill="1"/>
    <xf numFmtId="0" fontId="4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wrapText="1"/>
    </xf>
    <xf numFmtId="0" fontId="3" fillId="2" borderId="0" xfId="0" applyFont="1" applyFill="1" applyAlignment="1">
      <alignment horizontal="center" wrapText="1"/>
    </xf>
    <xf numFmtId="164" fontId="1" fillId="2" borderId="0" xfId="0" applyNumberFormat="1" applyFont="1" applyFill="1" applyAlignment="1">
      <alignment vertical="center" wrapText="1"/>
    </xf>
    <xf numFmtId="0" fontId="0" fillId="2" borderId="0" xfId="0" applyFill="1" applyAlignment="1">
      <alignment vertical="center" wrapText="1"/>
    </xf>
    <xf numFmtId="0" fontId="1" fillId="2" borderId="0" xfId="0" applyFont="1" applyFill="1" applyAlignment="1">
      <alignment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64" fontId="1" fillId="2" borderId="0" xfId="0" applyNumberFormat="1" applyFont="1" applyFill="1"/>
    <xf numFmtId="164" fontId="0" fillId="2" borderId="0" xfId="0" applyNumberFormat="1" applyFill="1"/>
    <xf numFmtId="0" fontId="2" fillId="2" borderId="0" xfId="0" applyFont="1" applyFill="1" applyBorder="1"/>
    <xf numFmtId="0" fontId="0" fillId="2" borderId="0" xfId="0" applyFill="1" applyBorder="1"/>
    <xf numFmtId="0" fontId="9" fillId="2" borderId="0" xfId="0" applyFont="1" applyFill="1" applyBorder="1" applyAlignment="1"/>
    <xf numFmtId="0" fontId="5" fillId="2" borderId="0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49" fontId="5" fillId="2" borderId="1" xfId="0" applyNumberFormat="1" applyFont="1" applyFill="1" applyBorder="1" applyAlignment="1">
      <alignment horizontal="center" vertical="top" wrapText="1"/>
    </xf>
    <xf numFmtId="0" fontId="10" fillId="2" borderId="1" xfId="0" applyFont="1" applyFill="1" applyBorder="1" applyAlignment="1">
      <alignment horizontal="justify" vertical="top" wrapText="1"/>
    </xf>
    <xf numFmtId="0" fontId="5" fillId="2" borderId="7" xfId="0" applyFont="1" applyFill="1" applyBorder="1" applyAlignment="1">
      <alignment horizontal="justify" vertical="top" wrapText="1"/>
    </xf>
    <xf numFmtId="164" fontId="10" fillId="2" borderId="2" xfId="0" applyNumberFormat="1" applyFont="1" applyFill="1" applyBorder="1" applyAlignment="1">
      <alignment horizontal="center" vertical="center" wrapText="1"/>
    </xf>
    <xf numFmtId="164" fontId="10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justify" vertical="top" wrapText="1"/>
    </xf>
    <xf numFmtId="164" fontId="5" fillId="2" borderId="2" xfId="0" applyNumberFormat="1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49" fontId="5" fillId="2" borderId="7" xfId="0" applyNumberFormat="1" applyFont="1" applyFill="1" applyBorder="1" applyAlignment="1">
      <alignment horizontal="center" vertical="top" wrapText="1"/>
    </xf>
    <xf numFmtId="49" fontId="5" fillId="2" borderId="10" xfId="0" applyNumberFormat="1" applyFont="1" applyFill="1" applyBorder="1" applyAlignment="1">
      <alignment horizontal="center" vertical="top" wrapText="1"/>
    </xf>
    <xf numFmtId="164" fontId="5" fillId="2" borderId="5" xfId="0" applyNumberFormat="1" applyFont="1" applyFill="1" applyBorder="1" applyAlignment="1">
      <alignment horizontal="center" vertical="center" wrapText="1"/>
    </xf>
    <xf numFmtId="49" fontId="5" fillId="2" borderId="8" xfId="0" applyNumberFormat="1" applyFont="1" applyFill="1" applyBorder="1" applyAlignment="1">
      <alignment horizontal="center" vertical="top" wrapText="1"/>
    </xf>
    <xf numFmtId="0" fontId="5" fillId="2" borderId="5" xfId="0" applyFont="1" applyFill="1" applyBorder="1" applyAlignment="1">
      <alignment horizontal="justify" vertical="top" wrapText="1"/>
    </xf>
    <xf numFmtId="0" fontId="5" fillId="2" borderId="5" xfId="0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top" wrapText="1"/>
    </xf>
    <xf numFmtId="164" fontId="5" fillId="2" borderId="7" xfId="0" applyNumberFormat="1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top" wrapText="1"/>
    </xf>
    <xf numFmtId="0" fontId="5" fillId="2" borderId="3" xfId="0" applyFont="1" applyFill="1" applyBorder="1" applyAlignment="1">
      <alignment horizontal="justify" vertical="top" wrapText="1"/>
    </xf>
    <xf numFmtId="49" fontId="5" fillId="2" borderId="5" xfId="0" applyNumberFormat="1" applyFont="1" applyFill="1" applyBorder="1" applyAlignment="1">
      <alignment horizontal="center" vertical="top" wrapText="1"/>
    </xf>
    <xf numFmtId="0" fontId="5" fillId="2" borderId="11" xfId="0" applyFont="1" applyFill="1" applyBorder="1" applyAlignment="1">
      <alignment horizontal="justify" vertical="top" wrapText="1"/>
    </xf>
    <xf numFmtId="164" fontId="5" fillId="2" borderId="8" xfId="0" applyNumberFormat="1" applyFont="1" applyFill="1" applyBorder="1" applyAlignment="1">
      <alignment horizontal="center" vertical="center"/>
    </xf>
    <xf numFmtId="164" fontId="5" fillId="2" borderId="6" xfId="0" applyNumberFormat="1" applyFont="1" applyFill="1" applyBorder="1" applyAlignment="1">
      <alignment horizontal="center" vertical="center"/>
    </xf>
    <xf numFmtId="164" fontId="5" fillId="2" borderId="2" xfId="0" applyNumberFormat="1" applyFont="1" applyFill="1" applyBorder="1" applyAlignment="1">
      <alignment horizontal="center" vertical="center"/>
    </xf>
    <xf numFmtId="164" fontId="5" fillId="2" borderId="1" xfId="0" applyNumberFormat="1" applyFont="1" applyFill="1" applyBorder="1" applyAlignment="1">
      <alignment horizontal="center" vertical="center"/>
    </xf>
    <xf numFmtId="164" fontId="5" fillId="2" borderId="5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top" wrapText="1"/>
    </xf>
    <xf numFmtId="0" fontId="5" fillId="2" borderId="7" xfId="0" quotePrefix="1" applyFont="1" applyFill="1" applyBorder="1" applyAlignment="1">
      <alignment horizontal="justify" vertical="top" wrapText="1"/>
    </xf>
    <xf numFmtId="0" fontId="5" fillId="2" borderId="5" xfId="0" quotePrefix="1" applyFont="1" applyFill="1" applyBorder="1" applyAlignment="1">
      <alignment horizontal="justify" wrapText="1"/>
    </xf>
    <xf numFmtId="0" fontId="10" fillId="2" borderId="1" xfId="0" applyFont="1" applyFill="1" applyBorder="1" applyAlignment="1">
      <alignment vertical="top"/>
    </xf>
    <xf numFmtId="0" fontId="10" fillId="2" borderId="1" xfId="0" applyFont="1" applyFill="1" applyBorder="1" applyAlignment="1">
      <alignment horizontal="justify" wrapText="1"/>
    </xf>
    <xf numFmtId="0" fontId="9" fillId="2" borderId="1" xfId="0" applyFont="1" applyFill="1" applyBorder="1" applyAlignment="1">
      <alignment horizontal="justify" wrapText="1"/>
    </xf>
    <xf numFmtId="164" fontId="10" fillId="2" borderId="2" xfId="0" applyNumberFormat="1" applyFont="1" applyFill="1" applyBorder="1" applyAlignment="1">
      <alignment horizontal="center" vertical="center"/>
    </xf>
    <xf numFmtId="164" fontId="10" fillId="2" borderId="1" xfId="0" applyNumberFormat="1" applyFont="1" applyFill="1" applyBorder="1" applyAlignment="1">
      <alignment horizontal="center" vertical="center"/>
    </xf>
    <xf numFmtId="0" fontId="5" fillId="2" borderId="6" xfId="0" applyFont="1" applyFill="1" applyBorder="1" applyAlignment="1">
      <alignment vertical="top" wrapText="1"/>
    </xf>
    <xf numFmtId="0" fontId="5" fillId="2" borderId="1" xfId="0" applyFont="1" applyFill="1" applyBorder="1" applyAlignment="1">
      <alignment vertical="top" wrapText="1"/>
    </xf>
    <xf numFmtId="0" fontId="5" fillId="2" borderId="6" xfId="0" quotePrefix="1" applyFont="1" applyFill="1" applyBorder="1" applyAlignment="1">
      <alignment horizontal="justify" vertical="top" wrapText="1"/>
    </xf>
    <xf numFmtId="0" fontId="5" fillId="2" borderId="6" xfId="0" applyFont="1" applyFill="1" applyBorder="1" applyAlignment="1">
      <alignment horizontal="justify" vertical="top" wrapText="1"/>
    </xf>
    <xf numFmtId="164" fontId="10" fillId="2" borderId="5" xfId="0" applyNumberFormat="1" applyFont="1" applyFill="1" applyBorder="1" applyAlignment="1">
      <alignment horizontal="center" vertical="center" wrapText="1"/>
    </xf>
    <xf numFmtId="164" fontId="5" fillId="2" borderId="7" xfId="0" applyNumberFormat="1" applyFont="1" applyFill="1" applyBorder="1" applyAlignment="1">
      <alignment horizontal="center" vertical="center" wrapText="1"/>
    </xf>
    <xf numFmtId="164" fontId="5" fillId="2" borderId="5" xfId="0" applyNumberFormat="1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justify" vertical="top" wrapText="1"/>
    </xf>
    <xf numFmtId="0" fontId="5" fillId="2" borderId="7" xfId="0" applyFont="1" applyFill="1" applyBorder="1" applyAlignment="1">
      <alignment horizontal="justify" vertical="top" wrapText="1"/>
    </xf>
    <xf numFmtId="0" fontId="5" fillId="2" borderId="2" xfId="0" applyFont="1" applyFill="1" applyBorder="1" applyAlignment="1">
      <alignment horizontal="center" vertical="top" wrapText="1"/>
    </xf>
    <xf numFmtId="0" fontId="10" fillId="2" borderId="0" xfId="0" applyFont="1" applyFill="1" applyBorder="1" applyAlignment="1">
      <alignment vertical="top"/>
    </xf>
    <xf numFmtId="0" fontId="10" fillId="2" borderId="0" xfId="0" applyFont="1" applyFill="1" applyBorder="1" applyAlignment="1">
      <alignment horizontal="justify" vertical="top" wrapText="1"/>
    </xf>
    <xf numFmtId="0" fontId="10" fillId="2" borderId="0" xfId="0" applyFont="1" applyFill="1" applyBorder="1" applyAlignment="1">
      <alignment horizontal="justify" wrapText="1"/>
    </xf>
    <xf numFmtId="0" fontId="9" fillId="2" borderId="0" xfId="0" applyFont="1" applyFill="1" applyBorder="1" applyAlignment="1">
      <alignment horizontal="justify" wrapText="1"/>
    </xf>
    <xf numFmtId="164" fontId="10" fillId="2" borderId="0" xfId="0" applyNumberFormat="1" applyFont="1" applyFill="1" applyBorder="1" applyAlignment="1">
      <alignment horizontal="center" vertical="center"/>
    </xf>
    <xf numFmtId="164" fontId="10" fillId="0" borderId="1" xfId="0" applyNumberFormat="1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164" fontId="5" fillId="0" borderId="2" xfId="0" applyNumberFormat="1" applyFont="1" applyFill="1" applyBorder="1" applyAlignment="1">
      <alignment horizontal="center" vertical="center" wrapText="1"/>
    </xf>
    <xf numFmtId="164" fontId="5" fillId="0" borderId="8" xfId="0" applyNumberFormat="1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wrapText="1"/>
    </xf>
    <xf numFmtId="0" fontId="5" fillId="2" borderId="15" xfId="0" applyFont="1" applyFill="1" applyBorder="1" applyAlignment="1">
      <alignment horizontal="center" wrapText="1"/>
    </xf>
    <xf numFmtId="0" fontId="5" fillId="2" borderId="13" xfId="0" applyFont="1" applyFill="1" applyBorder="1" applyAlignment="1">
      <alignment horizontal="center" wrapText="1"/>
    </xf>
    <xf numFmtId="0" fontId="5" fillId="2" borderId="8" xfId="0" applyFont="1" applyFill="1" applyBorder="1" applyAlignment="1">
      <alignment horizontal="center" wrapText="1"/>
    </xf>
    <xf numFmtId="0" fontId="5" fillId="2" borderId="14" xfId="0" applyFont="1" applyFill="1" applyBorder="1" applyAlignment="1">
      <alignment horizontal="center" wrapText="1"/>
    </xf>
    <xf numFmtId="0" fontId="5" fillId="2" borderId="11" xfId="0" applyFont="1" applyFill="1" applyBorder="1" applyAlignment="1">
      <alignment horizontal="center" wrapText="1"/>
    </xf>
    <xf numFmtId="0" fontId="5" fillId="2" borderId="2" xfId="0" applyFont="1" applyFill="1" applyBorder="1" applyAlignment="1">
      <alignment horizontal="justify" vertical="top" wrapText="1"/>
    </xf>
    <xf numFmtId="0" fontId="5" fillId="2" borderId="14" xfId="0" applyFont="1" applyFill="1" applyBorder="1" applyAlignment="1">
      <alignment horizontal="justify" vertical="top" wrapText="1"/>
    </xf>
    <xf numFmtId="0" fontId="5" fillId="2" borderId="4" xfId="0" applyFont="1" applyFill="1" applyBorder="1" applyAlignment="1">
      <alignment horizontal="justify" vertical="top" wrapText="1"/>
    </xf>
    <xf numFmtId="0" fontId="5" fillId="2" borderId="3" xfId="0" applyFont="1" applyFill="1" applyBorder="1" applyAlignment="1">
      <alignment horizontal="justify" vertical="top" wrapText="1"/>
    </xf>
    <xf numFmtId="0" fontId="2" fillId="2" borderId="0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center" vertical="top" wrapText="1"/>
    </xf>
    <xf numFmtId="0" fontId="5" fillId="2" borderId="7" xfId="0" quotePrefix="1" applyFont="1" applyFill="1" applyBorder="1" applyAlignment="1">
      <alignment horizontal="justify" vertical="top" wrapText="1"/>
    </xf>
    <xf numFmtId="0" fontId="5" fillId="2" borderId="6" xfId="0" applyFont="1" applyFill="1" applyBorder="1" applyAlignment="1">
      <alignment horizontal="justify" vertical="top" wrapText="1"/>
    </xf>
    <xf numFmtId="0" fontId="5" fillId="2" borderId="5" xfId="0" applyFont="1" applyFill="1" applyBorder="1" applyAlignment="1">
      <alignment horizontal="justify" vertical="top" wrapText="1"/>
    </xf>
    <xf numFmtId="0" fontId="5" fillId="2" borderId="7" xfId="0" applyFont="1" applyFill="1" applyBorder="1" applyAlignment="1">
      <alignment horizontal="center" vertical="top" wrapText="1"/>
    </xf>
    <xf numFmtId="0" fontId="5" fillId="2" borderId="6" xfId="0" applyFont="1" applyFill="1" applyBorder="1" applyAlignment="1">
      <alignment horizontal="center" vertical="top" wrapText="1"/>
    </xf>
    <xf numFmtId="0" fontId="5" fillId="2" borderId="5" xfId="0" applyFont="1" applyFill="1" applyBorder="1" applyAlignment="1">
      <alignment horizontal="center" vertical="top" wrapText="1"/>
    </xf>
    <xf numFmtId="14" fontId="5" fillId="2" borderId="7" xfId="0" applyNumberFormat="1" applyFont="1" applyFill="1" applyBorder="1" applyAlignment="1">
      <alignment horizontal="center" vertical="center" wrapText="1"/>
    </xf>
    <xf numFmtId="14" fontId="5" fillId="2" borderId="6" xfId="0" applyNumberFormat="1" applyFont="1" applyFill="1" applyBorder="1" applyAlignment="1">
      <alignment horizontal="center" vertical="center" wrapText="1"/>
    </xf>
    <xf numFmtId="14" fontId="5" fillId="2" borderId="5" xfId="0" applyNumberFormat="1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justify" vertical="top" wrapText="1"/>
    </xf>
    <xf numFmtId="0" fontId="5" fillId="2" borderId="10" xfId="0" applyFont="1" applyFill="1" applyBorder="1" applyAlignment="1">
      <alignment horizontal="center" vertical="top" wrapText="1"/>
    </xf>
    <xf numFmtId="0" fontId="5" fillId="2" borderId="9" xfId="0" applyFont="1" applyFill="1" applyBorder="1" applyAlignment="1">
      <alignment horizontal="center" vertical="top" wrapText="1"/>
    </xf>
    <xf numFmtId="0" fontId="5" fillId="2" borderId="8" xfId="0" applyFont="1" applyFill="1" applyBorder="1" applyAlignment="1">
      <alignment horizontal="center" vertical="top" wrapText="1"/>
    </xf>
    <xf numFmtId="14" fontId="5" fillId="2" borderId="13" xfId="0" applyNumberFormat="1" applyFont="1" applyFill="1" applyBorder="1" applyAlignment="1">
      <alignment horizontal="center" vertical="center" wrapText="1"/>
    </xf>
    <xf numFmtId="14" fontId="5" fillId="2" borderId="12" xfId="0" applyNumberFormat="1" applyFont="1" applyFill="1" applyBorder="1" applyAlignment="1">
      <alignment horizontal="center" vertical="center" wrapText="1"/>
    </xf>
    <xf numFmtId="14" fontId="5" fillId="2" borderId="11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justify" vertical="top" wrapText="1"/>
    </xf>
    <xf numFmtId="14" fontId="5" fillId="2" borderId="1" xfId="0" applyNumberFormat="1" applyFont="1" applyFill="1" applyBorder="1" applyAlignment="1">
      <alignment horizontal="center" vertical="center" wrapText="1"/>
    </xf>
    <xf numFmtId="164" fontId="5" fillId="2" borderId="7" xfId="0" applyNumberFormat="1" applyFont="1" applyFill="1" applyBorder="1" applyAlignment="1">
      <alignment horizontal="center" vertical="center" wrapText="1"/>
    </xf>
    <xf numFmtId="164" fontId="5" fillId="2" borderId="6" xfId="0" applyNumberFormat="1" applyFont="1" applyFill="1" applyBorder="1" applyAlignment="1">
      <alignment horizontal="center" vertical="center" wrapText="1"/>
    </xf>
    <xf numFmtId="164" fontId="5" fillId="2" borderId="5" xfId="0" applyNumberFormat="1" applyFont="1" applyFill="1" applyBorder="1" applyAlignment="1">
      <alignment horizontal="center" vertical="center" wrapText="1"/>
    </xf>
    <xf numFmtId="164" fontId="10" fillId="2" borderId="7" xfId="0" applyNumberFormat="1" applyFont="1" applyFill="1" applyBorder="1" applyAlignment="1">
      <alignment horizontal="center" vertical="center" wrapText="1"/>
    </xf>
    <xf numFmtId="164" fontId="10" fillId="2" borderId="6" xfId="0" applyNumberFormat="1" applyFont="1" applyFill="1" applyBorder="1" applyAlignment="1">
      <alignment horizontal="center" vertical="center" wrapText="1"/>
    </xf>
    <xf numFmtId="164" fontId="10" fillId="2" borderId="5" xfId="0" applyNumberFormat="1" applyFont="1" applyFill="1" applyBorder="1" applyAlignment="1">
      <alignment horizontal="center" vertical="center" wrapText="1"/>
    </xf>
    <xf numFmtId="0" fontId="5" fillId="2" borderId="10" xfId="0" quotePrefix="1" applyFont="1" applyFill="1" applyBorder="1" applyAlignment="1">
      <alignment horizontal="left" vertical="top" wrapText="1"/>
    </xf>
    <xf numFmtId="0" fontId="5" fillId="2" borderId="9" xfId="0" applyFont="1" applyFill="1" applyBorder="1" applyAlignment="1">
      <alignment horizontal="left" vertical="top" wrapText="1"/>
    </xf>
    <xf numFmtId="0" fontId="5" fillId="2" borderId="8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justify" vertical="top" wrapText="1"/>
    </xf>
    <xf numFmtId="0" fontId="5" fillId="0" borderId="10" xfId="0" applyFont="1" applyFill="1" applyBorder="1" applyAlignment="1">
      <alignment horizontal="center" vertical="top" wrapText="1"/>
    </xf>
    <xf numFmtId="0" fontId="5" fillId="0" borderId="9" xfId="0" applyFont="1" applyFill="1" applyBorder="1" applyAlignment="1">
      <alignment horizontal="center" vertical="top" wrapText="1"/>
    </xf>
    <xf numFmtId="0" fontId="5" fillId="0" borderId="8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wrapText="1"/>
    </xf>
    <xf numFmtId="164" fontId="5" fillId="0" borderId="5" xfId="0" applyNumberFormat="1" applyFont="1" applyFill="1" applyBorder="1" applyAlignment="1">
      <alignment horizontal="center" vertical="center" wrapText="1"/>
    </xf>
    <xf numFmtId="164" fontId="5" fillId="0" borderId="7" xfId="0" applyNumberFormat="1" applyFont="1" applyFill="1" applyBorder="1" applyAlignment="1">
      <alignment horizontal="center" vertical="center" wrapText="1"/>
    </xf>
    <xf numFmtId="164" fontId="5" fillId="0" borderId="6" xfId="0" applyNumberFormat="1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/>
    </xf>
    <xf numFmtId="164" fontId="5" fillId="0" borderId="5" xfId="0" applyNumberFormat="1" applyFont="1" applyFill="1" applyBorder="1" applyAlignment="1">
      <alignment horizontal="center" vertical="center"/>
    </xf>
    <xf numFmtId="164" fontId="10" fillId="0" borderId="1" xfId="0" applyNumberFormat="1" applyFont="1" applyFill="1" applyBorder="1" applyAlignment="1">
      <alignment horizontal="center" vertical="center"/>
    </xf>
    <xf numFmtId="164" fontId="10" fillId="0" borderId="0" xfId="0" applyNumberFormat="1" applyFont="1" applyFill="1" applyBorder="1" applyAlignment="1">
      <alignment horizontal="center" vertical="center"/>
    </xf>
    <xf numFmtId="0" fontId="0" fillId="0" borderId="0" xfId="0" applyFill="1" applyBorder="1"/>
    <xf numFmtId="0" fontId="0" fillId="0" borderId="0" xfId="0" applyFill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2"/>
  <sheetViews>
    <sheetView tabSelected="1" view="pageBreakPreview" zoomScaleSheetLayoutView="100" workbookViewId="0">
      <selection activeCell="I47" sqref="I47"/>
    </sheetView>
  </sheetViews>
  <sheetFormatPr defaultRowHeight="12.75" x14ac:dyDescent="0.2"/>
  <cols>
    <col min="1" max="1" width="6.42578125" style="4" customWidth="1"/>
    <col min="2" max="2" width="29.7109375" style="4" customWidth="1"/>
    <col min="3" max="3" width="15.5703125" style="4" customWidth="1"/>
    <col min="4" max="4" width="33" style="4" customWidth="1"/>
    <col min="5" max="6" width="14.7109375" style="4" customWidth="1"/>
    <col min="7" max="7" width="0.140625" style="4" hidden="1" customWidth="1"/>
    <col min="8" max="8" width="17.85546875" style="4" customWidth="1"/>
    <col min="9" max="9" width="17.85546875" style="134" customWidth="1"/>
    <col min="10" max="10" width="16.42578125" style="4" customWidth="1"/>
    <col min="11" max="11" width="15.28515625" style="4" customWidth="1"/>
    <col min="12" max="12" width="15.28515625" style="3" customWidth="1"/>
    <col min="13" max="16384" width="9.140625" style="4"/>
  </cols>
  <sheetData>
    <row r="1" spans="1:12" s="2" customFormat="1" ht="23.25" customHeight="1" x14ac:dyDescent="0.2">
      <c r="A1" s="75" t="s">
        <v>110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1"/>
    </row>
    <row r="2" spans="1:12" s="6" customFormat="1" ht="19.5" customHeight="1" x14ac:dyDescent="0.2">
      <c r="A2" s="76" t="s">
        <v>37</v>
      </c>
      <c r="B2" s="76" t="s">
        <v>63</v>
      </c>
      <c r="C2" s="76" t="s">
        <v>64</v>
      </c>
      <c r="D2" s="77" t="s">
        <v>36</v>
      </c>
      <c r="E2" s="77" t="s">
        <v>35</v>
      </c>
      <c r="F2" s="80" t="s">
        <v>34</v>
      </c>
      <c r="G2" s="17"/>
      <c r="H2" s="81" t="s">
        <v>61</v>
      </c>
      <c r="I2" s="82"/>
      <c r="J2" s="83"/>
      <c r="K2" s="77" t="s">
        <v>65</v>
      </c>
      <c r="L2" s="5"/>
    </row>
    <row r="3" spans="1:12" s="8" customFormat="1" ht="13.5" customHeight="1" x14ac:dyDescent="0.2">
      <c r="A3" s="76"/>
      <c r="B3" s="76"/>
      <c r="C3" s="76"/>
      <c r="D3" s="78"/>
      <c r="E3" s="78"/>
      <c r="F3" s="80"/>
      <c r="G3" s="17"/>
      <c r="H3" s="84"/>
      <c r="I3" s="85"/>
      <c r="J3" s="86"/>
      <c r="K3" s="78"/>
      <c r="L3" s="7"/>
    </row>
    <row r="4" spans="1:12" s="8" customFormat="1" ht="62.25" customHeight="1" x14ac:dyDescent="0.2">
      <c r="A4" s="76"/>
      <c r="B4" s="76"/>
      <c r="C4" s="76"/>
      <c r="D4" s="79"/>
      <c r="E4" s="79"/>
      <c r="F4" s="80"/>
      <c r="G4" s="18"/>
      <c r="H4" s="19" t="s">
        <v>33</v>
      </c>
      <c r="I4" s="124" t="s">
        <v>62</v>
      </c>
      <c r="J4" s="19" t="s">
        <v>99</v>
      </c>
      <c r="K4" s="79"/>
      <c r="L4" s="7"/>
    </row>
    <row r="5" spans="1:12" s="8" customFormat="1" ht="10.5" customHeight="1" x14ac:dyDescent="0.2">
      <c r="A5" s="19">
        <v>1</v>
      </c>
      <c r="B5" s="19">
        <v>2</v>
      </c>
      <c r="C5" s="19">
        <v>3</v>
      </c>
      <c r="D5" s="20">
        <v>4</v>
      </c>
      <c r="E5" s="20">
        <v>5</v>
      </c>
      <c r="F5" s="19">
        <v>6</v>
      </c>
      <c r="G5" s="21">
        <v>11</v>
      </c>
      <c r="H5" s="22">
        <v>7</v>
      </c>
      <c r="I5" s="125"/>
      <c r="J5" s="22">
        <v>8</v>
      </c>
      <c r="K5" s="22">
        <v>9</v>
      </c>
      <c r="L5" s="7"/>
    </row>
    <row r="6" spans="1:12" s="10" customFormat="1" ht="41.25" customHeight="1" x14ac:dyDescent="0.2">
      <c r="A6" s="23" t="s">
        <v>32</v>
      </c>
      <c r="B6" s="24" t="s">
        <v>31</v>
      </c>
      <c r="C6" s="103" t="s">
        <v>103</v>
      </c>
      <c r="D6" s="64" t="s">
        <v>46</v>
      </c>
      <c r="E6" s="99">
        <v>43466</v>
      </c>
      <c r="F6" s="99">
        <v>43830</v>
      </c>
      <c r="G6" s="26" t="e">
        <f>G7+G8+#REF!+G9</f>
        <v>#REF!</v>
      </c>
      <c r="H6" s="71">
        <f>H7+H8+H9+H10+H11+H12+H13</f>
        <v>415326.5</v>
      </c>
      <c r="I6" s="71">
        <f>I7+I8+I9+I10+I11+I12</f>
        <v>387460.7</v>
      </c>
      <c r="J6" s="71">
        <f t="shared" ref="J6" si="0">J7+J8+J9+J10+J11+J12</f>
        <v>295321.40000000002</v>
      </c>
      <c r="K6" s="114"/>
      <c r="L6" s="9"/>
    </row>
    <row r="7" spans="1:12" s="10" customFormat="1" ht="54.75" customHeight="1" x14ac:dyDescent="0.2">
      <c r="A7" s="23" t="s">
        <v>30</v>
      </c>
      <c r="B7" s="28" t="s">
        <v>69</v>
      </c>
      <c r="C7" s="104"/>
      <c r="D7" s="94" t="s">
        <v>43</v>
      </c>
      <c r="E7" s="100"/>
      <c r="F7" s="100"/>
      <c r="G7" s="29">
        <v>117497.5</v>
      </c>
      <c r="H7" s="72">
        <v>399645.5</v>
      </c>
      <c r="I7" s="72">
        <f>150901.1+220870.6</f>
        <v>371771.7</v>
      </c>
      <c r="J7" s="72">
        <v>285079.2</v>
      </c>
      <c r="K7" s="115"/>
      <c r="L7" s="11"/>
    </row>
    <row r="8" spans="1:12" s="10" customFormat="1" ht="51" customHeight="1" x14ac:dyDescent="0.2">
      <c r="A8" s="31" t="s">
        <v>29</v>
      </c>
      <c r="B8" s="28" t="s">
        <v>71</v>
      </c>
      <c r="C8" s="104"/>
      <c r="D8" s="94"/>
      <c r="E8" s="100"/>
      <c r="F8" s="100"/>
      <c r="G8" s="29">
        <v>0</v>
      </c>
      <c r="H8" s="72">
        <v>11559.9</v>
      </c>
      <c r="I8" s="72">
        <f>3045.7+184.2+8330-289.3</f>
        <v>11270.6</v>
      </c>
      <c r="J8" s="72">
        <v>7294.8</v>
      </c>
      <c r="K8" s="115"/>
      <c r="L8" s="9"/>
    </row>
    <row r="9" spans="1:12" s="10" customFormat="1" ht="26.25" customHeight="1" x14ac:dyDescent="0.2">
      <c r="A9" s="32" t="s">
        <v>28</v>
      </c>
      <c r="B9" s="28" t="s">
        <v>70</v>
      </c>
      <c r="C9" s="104"/>
      <c r="D9" s="94" t="s">
        <v>44</v>
      </c>
      <c r="E9" s="100"/>
      <c r="F9" s="100"/>
      <c r="G9" s="29">
        <v>138782.9</v>
      </c>
      <c r="H9" s="73">
        <v>2942.8</v>
      </c>
      <c r="I9" s="73">
        <v>2942.8</v>
      </c>
      <c r="J9" s="73">
        <v>1919.4</v>
      </c>
      <c r="K9" s="115"/>
      <c r="L9" s="12"/>
    </row>
    <row r="10" spans="1:12" s="10" customFormat="1" ht="42" hidden="1" customHeight="1" x14ac:dyDescent="0.2">
      <c r="A10" s="23" t="s">
        <v>38</v>
      </c>
      <c r="B10" s="28" t="s">
        <v>72</v>
      </c>
      <c r="C10" s="104"/>
      <c r="D10" s="94"/>
      <c r="E10" s="100"/>
      <c r="F10" s="100"/>
      <c r="G10" s="29"/>
      <c r="H10" s="74">
        <v>0</v>
      </c>
      <c r="I10" s="74">
        <v>444.4</v>
      </c>
      <c r="J10" s="74">
        <v>0</v>
      </c>
      <c r="K10" s="115"/>
      <c r="L10" s="12"/>
    </row>
    <row r="11" spans="1:12" s="10" customFormat="1" ht="39.75" customHeight="1" x14ac:dyDescent="0.2">
      <c r="A11" s="23" t="s">
        <v>38</v>
      </c>
      <c r="B11" s="35" t="s">
        <v>100</v>
      </c>
      <c r="C11" s="65" t="s">
        <v>98</v>
      </c>
      <c r="D11" s="94" t="s">
        <v>45</v>
      </c>
      <c r="E11" s="100"/>
      <c r="F11" s="100"/>
      <c r="G11" s="29"/>
      <c r="H11" s="74">
        <v>362.8</v>
      </c>
      <c r="I11" s="74">
        <v>362.8</v>
      </c>
      <c r="J11" s="74">
        <v>359.7</v>
      </c>
      <c r="K11" s="115"/>
      <c r="L11" s="12"/>
    </row>
    <row r="12" spans="1:12" s="10" customFormat="1" ht="90.75" customHeight="1" x14ac:dyDescent="0.2">
      <c r="A12" s="34" t="s">
        <v>39</v>
      </c>
      <c r="B12" s="35" t="s">
        <v>101</v>
      </c>
      <c r="C12" s="103" t="s">
        <v>104</v>
      </c>
      <c r="D12" s="94"/>
      <c r="E12" s="100"/>
      <c r="F12" s="100"/>
      <c r="G12" s="29"/>
      <c r="H12" s="74">
        <v>668.4</v>
      </c>
      <c r="I12" s="74">
        <v>668.4</v>
      </c>
      <c r="J12" s="74">
        <v>668.3</v>
      </c>
      <c r="K12" s="116"/>
      <c r="L12" s="12"/>
    </row>
    <row r="13" spans="1:12" s="10" customFormat="1" ht="39" customHeight="1" x14ac:dyDescent="0.2">
      <c r="A13" s="34" t="s">
        <v>40</v>
      </c>
      <c r="B13" s="63" t="s">
        <v>102</v>
      </c>
      <c r="C13" s="104"/>
      <c r="D13" s="95"/>
      <c r="E13" s="101"/>
      <c r="F13" s="101"/>
      <c r="G13" s="29"/>
      <c r="H13" s="74">
        <v>147.1</v>
      </c>
      <c r="I13" s="74">
        <v>147.1</v>
      </c>
      <c r="J13" s="74">
        <v>0</v>
      </c>
      <c r="K13" s="60"/>
      <c r="L13" s="12"/>
    </row>
    <row r="14" spans="1:12" s="10" customFormat="1" ht="16.5" customHeight="1" x14ac:dyDescent="0.2">
      <c r="A14" s="23"/>
      <c r="B14" s="35" t="s">
        <v>3</v>
      </c>
      <c r="C14" s="87"/>
      <c r="D14" s="88"/>
      <c r="E14" s="89"/>
      <c r="F14" s="90"/>
      <c r="G14" s="29"/>
      <c r="H14" s="33" t="s">
        <v>2</v>
      </c>
      <c r="I14" s="126" t="s">
        <v>2</v>
      </c>
      <c r="J14" s="33" t="s">
        <v>2</v>
      </c>
      <c r="K14" s="36" t="s">
        <v>2</v>
      </c>
      <c r="L14" s="11"/>
    </row>
    <row r="15" spans="1:12" s="10" customFormat="1" ht="30" customHeight="1" x14ac:dyDescent="0.2">
      <c r="A15" s="37" t="s">
        <v>27</v>
      </c>
      <c r="B15" s="24" t="s">
        <v>26</v>
      </c>
      <c r="C15" s="96" t="s">
        <v>105</v>
      </c>
      <c r="D15" s="109" t="s">
        <v>47</v>
      </c>
      <c r="E15" s="99">
        <v>43466</v>
      </c>
      <c r="F15" s="99">
        <v>43830</v>
      </c>
      <c r="G15" s="26" t="e">
        <f>G16+#REF!+G17+#REF!+#REF!</f>
        <v>#REF!</v>
      </c>
      <c r="H15" s="27">
        <f>H16+H17+H18+H19+H20+H21+H22</f>
        <v>754297.8</v>
      </c>
      <c r="I15" s="71">
        <f t="shared" ref="I15:J15" si="1">I16+I17+I18+I19+I20+I21+I22</f>
        <v>753408.2</v>
      </c>
      <c r="J15" s="27">
        <f t="shared" si="1"/>
        <v>513782.1</v>
      </c>
      <c r="K15" s="114"/>
      <c r="L15" s="9"/>
    </row>
    <row r="16" spans="1:12" s="10" customFormat="1" ht="53.25" customHeight="1" x14ac:dyDescent="0.2">
      <c r="A16" s="23" t="s">
        <v>25</v>
      </c>
      <c r="B16" s="28" t="s">
        <v>74</v>
      </c>
      <c r="C16" s="97"/>
      <c r="D16" s="94"/>
      <c r="E16" s="100"/>
      <c r="F16" s="100"/>
      <c r="G16" s="29">
        <v>458025.5</v>
      </c>
      <c r="H16" s="30">
        <v>688400.8</v>
      </c>
      <c r="I16" s="72">
        <f>104740.6+563885.3+7796.7+11088.6</f>
        <v>687511.2</v>
      </c>
      <c r="J16" s="30">
        <v>466970.5</v>
      </c>
      <c r="K16" s="115"/>
      <c r="L16" s="11"/>
    </row>
    <row r="17" spans="1:12" s="10" customFormat="1" ht="72" customHeight="1" x14ac:dyDescent="0.2">
      <c r="A17" s="23" t="s">
        <v>24</v>
      </c>
      <c r="B17" s="25" t="s">
        <v>73</v>
      </c>
      <c r="C17" s="97"/>
      <c r="D17" s="94"/>
      <c r="E17" s="100"/>
      <c r="F17" s="100"/>
      <c r="G17" s="29">
        <v>607.79999999999995</v>
      </c>
      <c r="H17" s="38">
        <v>51119.9</v>
      </c>
      <c r="I17" s="127">
        <f>40857.9+10262</f>
        <v>51119.9</v>
      </c>
      <c r="J17" s="38">
        <v>33845.599999999999</v>
      </c>
      <c r="K17" s="116"/>
      <c r="L17" s="11"/>
    </row>
    <row r="18" spans="1:12" s="10" customFormat="1" ht="16.5" customHeight="1" x14ac:dyDescent="0.2">
      <c r="A18" s="32" t="s">
        <v>23</v>
      </c>
      <c r="B18" s="25" t="s">
        <v>75</v>
      </c>
      <c r="C18" s="97"/>
      <c r="D18" s="25" t="s">
        <v>48</v>
      </c>
      <c r="E18" s="100"/>
      <c r="F18" s="100"/>
      <c r="G18" s="29"/>
      <c r="H18" s="38">
        <v>680.7</v>
      </c>
      <c r="I18" s="127">
        <v>680.7</v>
      </c>
      <c r="J18" s="38">
        <v>0</v>
      </c>
      <c r="K18" s="111"/>
      <c r="L18" s="11"/>
    </row>
    <row r="19" spans="1:12" s="10" customFormat="1" ht="29.25" customHeight="1" x14ac:dyDescent="0.2">
      <c r="A19" s="39" t="s">
        <v>22</v>
      </c>
      <c r="B19" s="28" t="s">
        <v>76</v>
      </c>
      <c r="C19" s="98"/>
      <c r="D19" s="59" t="s">
        <v>49</v>
      </c>
      <c r="E19" s="101"/>
      <c r="F19" s="101"/>
      <c r="G19" s="29"/>
      <c r="H19" s="30">
        <v>656.8</v>
      </c>
      <c r="I19" s="72">
        <v>656.8</v>
      </c>
      <c r="J19" s="30">
        <v>982.7</v>
      </c>
      <c r="K19" s="112"/>
      <c r="L19" s="11"/>
    </row>
    <row r="20" spans="1:12" s="10" customFormat="1" ht="56.25" customHeight="1" x14ac:dyDescent="0.2">
      <c r="A20" s="39" t="s">
        <v>21</v>
      </c>
      <c r="B20" s="28" t="s">
        <v>77</v>
      </c>
      <c r="C20" s="103"/>
      <c r="D20" s="64" t="s">
        <v>50</v>
      </c>
      <c r="E20" s="110"/>
      <c r="F20" s="110"/>
      <c r="G20" s="29"/>
      <c r="H20" s="30">
        <v>5972.9</v>
      </c>
      <c r="I20" s="72">
        <v>5972.9</v>
      </c>
      <c r="J20" s="30">
        <v>5972.8</v>
      </c>
      <c r="K20" s="112"/>
      <c r="L20" s="11"/>
    </row>
    <row r="21" spans="1:12" s="10" customFormat="1" ht="90.75" customHeight="1" x14ac:dyDescent="0.2">
      <c r="A21" s="32" t="s">
        <v>20</v>
      </c>
      <c r="B21" s="28" t="s">
        <v>78</v>
      </c>
      <c r="C21" s="104"/>
      <c r="D21" s="94" t="s">
        <v>51</v>
      </c>
      <c r="E21" s="110"/>
      <c r="F21" s="110"/>
      <c r="G21" s="29"/>
      <c r="H21" s="38">
        <v>7423.7</v>
      </c>
      <c r="I21" s="127">
        <f>7338.7+85</f>
        <v>7423.7</v>
      </c>
      <c r="J21" s="38">
        <v>5967.5</v>
      </c>
      <c r="K21" s="113"/>
      <c r="L21" s="11"/>
    </row>
    <row r="22" spans="1:12" s="10" customFormat="1" ht="38.25" customHeight="1" x14ac:dyDescent="0.2">
      <c r="A22" s="32" t="s">
        <v>106</v>
      </c>
      <c r="B22" s="28" t="s">
        <v>107</v>
      </c>
      <c r="C22" s="105"/>
      <c r="D22" s="95"/>
      <c r="E22" s="110"/>
      <c r="F22" s="110"/>
      <c r="G22" s="29"/>
      <c r="H22" s="61">
        <v>43</v>
      </c>
      <c r="I22" s="127">
        <v>43</v>
      </c>
      <c r="J22" s="61">
        <v>43</v>
      </c>
      <c r="K22" s="62"/>
      <c r="L22" s="11"/>
    </row>
    <row r="23" spans="1:12" ht="13.5" customHeight="1" x14ac:dyDescent="0.2">
      <c r="A23" s="23"/>
      <c r="B23" s="28" t="s">
        <v>3</v>
      </c>
      <c r="C23" s="87"/>
      <c r="D23" s="88"/>
      <c r="E23" s="89"/>
      <c r="F23" s="90"/>
      <c r="G23" s="29"/>
      <c r="H23" s="30" t="s">
        <v>2</v>
      </c>
      <c r="I23" s="72" t="s">
        <v>2</v>
      </c>
      <c r="J23" s="30" t="s">
        <v>2</v>
      </c>
      <c r="K23" s="19" t="s">
        <v>2</v>
      </c>
    </row>
    <row r="24" spans="1:12" ht="76.5" customHeight="1" x14ac:dyDescent="0.2">
      <c r="A24" s="37" t="s">
        <v>19</v>
      </c>
      <c r="B24" s="24" t="s">
        <v>18</v>
      </c>
      <c r="C24" s="121" t="s">
        <v>105</v>
      </c>
      <c r="D24" s="40" t="s">
        <v>52</v>
      </c>
      <c r="E24" s="110">
        <v>43466</v>
      </c>
      <c r="F24" s="110">
        <v>43830</v>
      </c>
      <c r="G24" s="26" t="e">
        <f>G25+G27+#REF!+#REF!+#REF!+#REF!</f>
        <v>#REF!</v>
      </c>
      <c r="H24" s="27">
        <f>H25+H26+H28+H29</f>
        <v>95833.2</v>
      </c>
      <c r="I24" s="71">
        <f t="shared" ref="I24:J24" si="2">I25+I26+I28+I29</f>
        <v>94076</v>
      </c>
      <c r="J24" s="27">
        <f t="shared" si="2"/>
        <v>67361.5</v>
      </c>
      <c r="K24" s="114"/>
      <c r="L24" s="13"/>
    </row>
    <row r="25" spans="1:12" ht="90" customHeight="1" x14ac:dyDescent="0.2">
      <c r="A25" s="41" t="s">
        <v>17</v>
      </c>
      <c r="B25" s="35" t="s">
        <v>79</v>
      </c>
      <c r="C25" s="122"/>
      <c r="D25" s="42" t="s">
        <v>53</v>
      </c>
      <c r="E25" s="110"/>
      <c r="F25" s="110"/>
      <c r="G25" s="43">
        <v>0</v>
      </c>
      <c r="H25" s="44">
        <v>67362</v>
      </c>
      <c r="I25" s="128">
        <f>67194.8-1590</f>
        <v>65604.800000000003</v>
      </c>
      <c r="J25" s="44">
        <v>52181.7</v>
      </c>
      <c r="K25" s="115"/>
      <c r="L25" s="13"/>
    </row>
    <row r="26" spans="1:12" ht="102.75" customHeight="1" x14ac:dyDescent="0.2">
      <c r="A26" s="23" t="s">
        <v>16</v>
      </c>
      <c r="B26" s="28" t="s">
        <v>80</v>
      </c>
      <c r="C26" s="122"/>
      <c r="D26" s="57" t="s">
        <v>66</v>
      </c>
      <c r="E26" s="110"/>
      <c r="F26" s="110"/>
      <c r="G26" s="45"/>
      <c r="H26" s="46">
        <v>9924</v>
      </c>
      <c r="I26" s="129">
        <f>2715.7+42.1+7166.2</f>
        <v>9924</v>
      </c>
      <c r="J26" s="46">
        <v>7476.3</v>
      </c>
      <c r="K26" s="115"/>
      <c r="L26" s="13"/>
    </row>
    <row r="27" spans="1:12" ht="75.75" hidden="1" customHeight="1" x14ac:dyDescent="0.2">
      <c r="A27" s="23" t="s">
        <v>15</v>
      </c>
      <c r="B27" s="28" t="s">
        <v>14</v>
      </c>
      <c r="C27" s="122"/>
      <c r="D27" s="56"/>
      <c r="E27" s="110"/>
      <c r="F27" s="110"/>
      <c r="G27" s="45">
        <v>0</v>
      </c>
      <c r="H27" s="47"/>
      <c r="I27" s="130"/>
      <c r="J27" s="47">
        <v>0</v>
      </c>
      <c r="K27" s="115"/>
    </row>
    <row r="28" spans="1:12" ht="54" customHeight="1" x14ac:dyDescent="0.2">
      <c r="A28" s="23" t="s">
        <v>15</v>
      </c>
      <c r="B28" s="28" t="s">
        <v>81</v>
      </c>
      <c r="C28" s="122"/>
      <c r="D28" s="120" t="s">
        <v>67</v>
      </c>
      <c r="E28" s="110"/>
      <c r="F28" s="110"/>
      <c r="G28" s="45"/>
      <c r="H28" s="47">
        <v>18364</v>
      </c>
      <c r="I28" s="130">
        <f>12267+6097</f>
        <v>18364</v>
      </c>
      <c r="J28" s="47">
        <v>7520.3</v>
      </c>
      <c r="K28" s="116"/>
    </row>
    <row r="29" spans="1:12" ht="36.75" customHeight="1" x14ac:dyDescent="0.2">
      <c r="A29" s="23" t="s">
        <v>108</v>
      </c>
      <c r="B29" s="28" t="s">
        <v>109</v>
      </c>
      <c r="C29" s="123"/>
      <c r="D29" s="120"/>
      <c r="E29" s="110"/>
      <c r="F29" s="110"/>
      <c r="G29" s="45"/>
      <c r="H29" s="47">
        <v>183.2</v>
      </c>
      <c r="I29" s="130">
        <v>183.2</v>
      </c>
      <c r="J29" s="47">
        <v>183.2</v>
      </c>
      <c r="K29" s="60"/>
    </row>
    <row r="30" spans="1:12" x14ac:dyDescent="0.2">
      <c r="A30" s="23"/>
      <c r="B30" s="28" t="s">
        <v>3</v>
      </c>
      <c r="C30" s="87"/>
      <c r="D30" s="89"/>
      <c r="E30" s="89"/>
      <c r="F30" s="90"/>
      <c r="G30" s="29"/>
      <c r="H30" s="30" t="s">
        <v>2</v>
      </c>
      <c r="I30" s="72" t="s">
        <v>2</v>
      </c>
      <c r="J30" s="30" t="s">
        <v>2</v>
      </c>
      <c r="K30" s="19" t="s">
        <v>2</v>
      </c>
    </row>
    <row r="31" spans="1:12" ht="51" customHeight="1" x14ac:dyDescent="0.2">
      <c r="A31" s="37" t="s">
        <v>13</v>
      </c>
      <c r="B31" s="24" t="s">
        <v>12</v>
      </c>
      <c r="C31" s="92" t="s">
        <v>41</v>
      </c>
      <c r="D31" s="117" t="s">
        <v>68</v>
      </c>
      <c r="E31" s="110">
        <v>43466</v>
      </c>
      <c r="F31" s="110">
        <v>43830</v>
      </c>
      <c r="G31" s="26">
        <f>G32</f>
        <v>0</v>
      </c>
      <c r="H31" s="27">
        <f>H32+H33</f>
        <v>3919.7000000000003</v>
      </c>
      <c r="I31" s="71">
        <f t="shared" ref="I31:J31" si="3">I32+I33</f>
        <v>3787.7000000000003</v>
      </c>
      <c r="J31" s="27">
        <f t="shared" si="3"/>
        <v>2353.1999999999998</v>
      </c>
      <c r="K31" s="114"/>
      <c r="L31" s="13"/>
    </row>
    <row r="32" spans="1:12" ht="51.75" customHeight="1" x14ac:dyDescent="0.2">
      <c r="A32" s="23" t="s">
        <v>85</v>
      </c>
      <c r="B32" s="48" t="s">
        <v>82</v>
      </c>
      <c r="C32" s="92"/>
      <c r="D32" s="118"/>
      <c r="E32" s="110"/>
      <c r="F32" s="110"/>
      <c r="G32" s="45">
        <v>0</v>
      </c>
      <c r="H32" s="46">
        <v>3859.3</v>
      </c>
      <c r="I32" s="129">
        <f>3859.3-132</f>
        <v>3727.3</v>
      </c>
      <c r="J32" s="46">
        <v>2300.1999999999998</v>
      </c>
      <c r="K32" s="115"/>
    </row>
    <row r="33" spans="1:12" ht="39.75" customHeight="1" x14ac:dyDescent="0.2">
      <c r="A33" s="23" t="s">
        <v>84</v>
      </c>
      <c r="B33" s="48" t="s">
        <v>83</v>
      </c>
      <c r="C33" s="92"/>
      <c r="D33" s="119"/>
      <c r="E33" s="110"/>
      <c r="F33" s="110"/>
      <c r="G33" s="45"/>
      <c r="H33" s="46">
        <v>60.4</v>
      </c>
      <c r="I33" s="129">
        <v>60.4</v>
      </c>
      <c r="J33" s="46">
        <v>53</v>
      </c>
      <c r="K33" s="116"/>
      <c r="L33" s="4"/>
    </row>
    <row r="34" spans="1:12" ht="16.5" customHeight="1" x14ac:dyDescent="0.2">
      <c r="A34" s="23"/>
      <c r="B34" s="28" t="s">
        <v>3</v>
      </c>
      <c r="C34" s="87"/>
      <c r="D34" s="89"/>
      <c r="E34" s="89"/>
      <c r="F34" s="90"/>
      <c r="G34" s="29"/>
      <c r="H34" s="30" t="s">
        <v>2</v>
      </c>
      <c r="I34" s="72"/>
      <c r="J34" s="30" t="s">
        <v>2</v>
      </c>
      <c r="K34" s="19" t="s">
        <v>2</v>
      </c>
      <c r="L34" s="4"/>
    </row>
    <row r="35" spans="1:12" ht="57" customHeight="1" x14ac:dyDescent="0.2">
      <c r="A35" s="37" t="s">
        <v>11</v>
      </c>
      <c r="B35" s="24" t="s">
        <v>10</v>
      </c>
      <c r="C35" s="96" t="s">
        <v>42</v>
      </c>
      <c r="D35" s="93" t="s">
        <v>54</v>
      </c>
      <c r="E35" s="99">
        <v>43466</v>
      </c>
      <c r="F35" s="99">
        <v>43830</v>
      </c>
      <c r="G35" s="26">
        <f>G36</f>
        <v>0</v>
      </c>
      <c r="H35" s="27">
        <f>H36+H37</f>
        <v>3499.3</v>
      </c>
      <c r="I35" s="71">
        <f>I36+I37</f>
        <v>3499.3</v>
      </c>
      <c r="J35" s="27">
        <f>J36+J37</f>
        <v>2276.7000000000003</v>
      </c>
      <c r="K35" s="114"/>
      <c r="L35" s="14"/>
    </row>
    <row r="36" spans="1:12" ht="45.75" customHeight="1" x14ac:dyDescent="0.2">
      <c r="A36" s="23" t="s">
        <v>9</v>
      </c>
      <c r="B36" s="48" t="s">
        <v>86</v>
      </c>
      <c r="C36" s="97"/>
      <c r="D36" s="94"/>
      <c r="E36" s="100"/>
      <c r="F36" s="100"/>
      <c r="G36" s="45">
        <v>0</v>
      </c>
      <c r="H36" s="46">
        <v>3481.3</v>
      </c>
      <c r="I36" s="129">
        <v>3481.3</v>
      </c>
      <c r="J36" s="46">
        <v>2271.8000000000002</v>
      </c>
      <c r="K36" s="115"/>
      <c r="L36" s="4"/>
    </row>
    <row r="37" spans="1:12" ht="50.25" customHeight="1" x14ac:dyDescent="0.2">
      <c r="A37" s="23" t="s">
        <v>8</v>
      </c>
      <c r="B37" s="28" t="s">
        <v>87</v>
      </c>
      <c r="C37" s="98"/>
      <c r="D37" s="95"/>
      <c r="E37" s="101"/>
      <c r="F37" s="101"/>
      <c r="G37" s="45"/>
      <c r="H37" s="46">
        <v>18</v>
      </c>
      <c r="I37" s="129">
        <v>18</v>
      </c>
      <c r="J37" s="46">
        <v>4.9000000000000004</v>
      </c>
      <c r="K37" s="116"/>
      <c r="L37" s="4"/>
    </row>
    <row r="38" spans="1:12" x14ac:dyDescent="0.2">
      <c r="A38" s="23"/>
      <c r="B38" s="28" t="s">
        <v>3</v>
      </c>
      <c r="C38" s="28"/>
      <c r="D38" s="28"/>
      <c r="E38" s="28"/>
      <c r="F38" s="24"/>
      <c r="G38" s="29"/>
      <c r="H38" s="30" t="s">
        <v>2</v>
      </c>
      <c r="I38" s="72" t="s">
        <v>2</v>
      </c>
      <c r="J38" s="30" t="s">
        <v>2</v>
      </c>
      <c r="K38" s="30" t="s">
        <v>2</v>
      </c>
      <c r="L38" s="4"/>
    </row>
    <row r="39" spans="1:12" ht="53.25" customHeight="1" x14ac:dyDescent="0.2">
      <c r="A39" s="37" t="s">
        <v>7</v>
      </c>
      <c r="B39" s="24" t="s">
        <v>6</v>
      </c>
      <c r="C39" s="92" t="s">
        <v>55</v>
      </c>
      <c r="D39" s="109" t="s">
        <v>60</v>
      </c>
      <c r="E39" s="110">
        <v>43466</v>
      </c>
      <c r="F39" s="110">
        <v>43830</v>
      </c>
      <c r="G39" s="26">
        <f>G40</f>
        <v>0</v>
      </c>
      <c r="H39" s="27">
        <f>H40+H41</f>
        <v>22752.5</v>
      </c>
      <c r="I39" s="71">
        <f t="shared" ref="I39:J39" si="4">I40+I41</f>
        <v>11265.599999999999</v>
      </c>
      <c r="J39" s="27">
        <f t="shared" si="4"/>
        <v>14953.3</v>
      </c>
      <c r="K39" s="114"/>
      <c r="L39" s="14"/>
    </row>
    <row r="40" spans="1:12" ht="51.75" customHeight="1" x14ac:dyDescent="0.2">
      <c r="A40" s="23" t="s">
        <v>90</v>
      </c>
      <c r="B40" s="28" t="s">
        <v>88</v>
      </c>
      <c r="C40" s="92"/>
      <c r="D40" s="94"/>
      <c r="E40" s="110"/>
      <c r="F40" s="110"/>
      <c r="G40" s="29">
        <v>0</v>
      </c>
      <c r="H40" s="30">
        <v>22683.5</v>
      </c>
      <c r="I40" s="72">
        <f>22680.6-11484</f>
        <v>11196.599999999999</v>
      </c>
      <c r="J40" s="46">
        <v>14899</v>
      </c>
      <c r="K40" s="115"/>
      <c r="L40" s="4"/>
    </row>
    <row r="41" spans="1:12" ht="39.75" customHeight="1" x14ac:dyDescent="0.2">
      <c r="A41" s="23" t="s">
        <v>91</v>
      </c>
      <c r="B41" s="28" t="s">
        <v>89</v>
      </c>
      <c r="C41" s="92"/>
      <c r="D41" s="95"/>
      <c r="E41" s="110"/>
      <c r="F41" s="110"/>
      <c r="G41" s="29"/>
      <c r="H41" s="30">
        <v>69</v>
      </c>
      <c r="I41" s="72">
        <v>69</v>
      </c>
      <c r="J41" s="46">
        <v>54.3</v>
      </c>
      <c r="K41" s="116"/>
      <c r="L41" s="14"/>
    </row>
    <row r="42" spans="1:12" ht="15.75" customHeight="1" x14ac:dyDescent="0.2">
      <c r="A42" s="23"/>
      <c r="B42" s="28" t="s">
        <v>3</v>
      </c>
      <c r="C42" s="87"/>
      <c r="D42" s="102"/>
      <c r="E42" s="89"/>
      <c r="F42" s="90"/>
      <c r="G42" s="29"/>
      <c r="H42" s="30" t="s">
        <v>2</v>
      </c>
      <c r="I42" s="72" t="s">
        <v>2</v>
      </c>
      <c r="J42" s="30" t="s">
        <v>2</v>
      </c>
      <c r="K42" s="30" t="s">
        <v>2</v>
      </c>
      <c r="L42" s="4"/>
    </row>
    <row r="43" spans="1:12" ht="66" customHeight="1" x14ac:dyDescent="0.2">
      <c r="A43" s="37" t="s">
        <v>5</v>
      </c>
      <c r="B43" s="24" t="s">
        <v>4</v>
      </c>
      <c r="C43" s="103" t="s">
        <v>105</v>
      </c>
      <c r="D43" s="49" t="s">
        <v>56</v>
      </c>
      <c r="E43" s="106">
        <v>43466</v>
      </c>
      <c r="F43" s="99">
        <v>43830</v>
      </c>
      <c r="G43" s="26">
        <f>G44+G45+G46</f>
        <v>2747.4</v>
      </c>
      <c r="H43" s="27">
        <f>H44+H45+H46</f>
        <v>9419.7000000000007</v>
      </c>
      <c r="I43" s="71">
        <f t="shared" ref="I43:J43" si="5">I44+I45+I46</f>
        <v>9419.7000000000007</v>
      </c>
      <c r="J43" s="27">
        <f t="shared" si="5"/>
        <v>6417.8</v>
      </c>
      <c r="K43" s="114"/>
      <c r="L43" s="14"/>
    </row>
    <row r="44" spans="1:12" ht="42" customHeight="1" x14ac:dyDescent="0.2">
      <c r="A44" s="23" t="s">
        <v>97</v>
      </c>
      <c r="B44" s="28" t="s">
        <v>92</v>
      </c>
      <c r="C44" s="104"/>
      <c r="D44" s="58" t="s">
        <v>57</v>
      </c>
      <c r="E44" s="107"/>
      <c r="F44" s="100"/>
      <c r="G44" s="45">
        <v>2747.4</v>
      </c>
      <c r="H44" s="46">
        <v>8707.6</v>
      </c>
      <c r="I44" s="129">
        <f>8368.9+207+131.7</f>
        <v>8707.6</v>
      </c>
      <c r="J44" s="46">
        <v>5703.3</v>
      </c>
      <c r="K44" s="115"/>
      <c r="L44" s="4"/>
    </row>
    <row r="45" spans="1:12" ht="37.5" customHeight="1" x14ac:dyDescent="0.2">
      <c r="A45" s="23" t="s">
        <v>96</v>
      </c>
      <c r="B45" s="28" t="s">
        <v>93</v>
      </c>
      <c r="C45" s="104"/>
      <c r="D45" s="58" t="s">
        <v>58</v>
      </c>
      <c r="E45" s="107"/>
      <c r="F45" s="100"/>
      <c r="G45" s="45">
        <v>0</v>
      </c>
      <c r="H45" s="46">
        <v>28.6</v>
      </c>
      <c r="I45" s="129">
        <v>28.6</v>
      </c>
      <c r="J45" s="46">
        <v>0</v>
      </c>
      <c r="K45" s="115"/>
      <c r="L45" s="4"/>
    </row>
    <row r="46" spans="1:12" ht="63.75" x14ac:dyDescent="0.2">
      <c r="A46" s="23" t="s">
        <v>95</v>
      </c>
      <c r="B46" s="28" t="s">
        <v>94</v>
      </c>
      <c r="C46" s="105"/>
      <c r="D46" s="50" t="s">
        <v>59</v>
      </c>
      <c r="E46" s="108"/>
      <c r="F46" s="101"/>
      <c r="G46" s="45">
        <v>0</v>
      </c>
      <c r="H46" s="46">
        <v>683.5</v>
      </c>
      <c r="I46" s="129">
        <v>683.5</v>
      </c>
      <c r="J46" s="46">
        <v>714.5</v>
      </c>
      <c r="K46" s="116"/>
      <c r="L46" s="4"/>
    </row>
    <row r="47" spans="1:12" x14ac:dyDescent="0.2">
      <c r="A47" s="23"/>
      <c r="B47" s="28" t="s">
        <v>3</v>
      </c>
      <c r="C47" s="87"/>
      <c r="D47" s="88"/>
      <c r="E47" s="89"/>
      <c r="F47" s="90"/>
      <c r="G47" s="29"/>
      <c r="H47" s="30" t="s">
        <v>2</v>
      </c>
      <c r="I47" s="72" t="s">
        <v>2</v>
      </c>
      <c r="J47" s="30" t="s">
        <v>2</v>
      </c>
      <c r="K47" s="30" t="s">
        <v>2</v>
      </c>
      <c r="L47" s="4"/>
    </row>
    <row r="48" spans="1:12" ht="25.5" x14ac:dyDescent="0.2">
      <c r="A48" s="51"/>
      <c r="B48" s="24" t="s">
        <v>1</v>
      </c>
      <c r="C48" s="52"/>
      <c r="D48" s="52"/>
      <c r="E48" s="52"/>
      <c r="F48" s="53"/>
      <c r="G48" s="54" t="e">
        <f>G43+G39+G35+G31+G24+G15+G6</f>
        <v>#REF!</v>
      </c>
      <c r="H48" s="55">
        <f>H43+H39+H35+H31+H24+H15+H6</f>
        <v>1305048.7000000002</v>
      </c>
      <c r="I48" s="131">
        <f>I43+I39+I35+I31+I24+I15+I6</f>
        <v>1262917.2</v>
      </c>
      <c r="J48" s="55">
        <f>J43+J39+J35+J31+J24+J15+J6</f>
        <v>902466</v>
      </c>
      <c r="K48" s="55"/>
      <c r="L48" s="14"/>
    </row>
    <row r="49" spans="1:12" x14ac:dyDescent="0.2">
      <c r="A49" s="66"/>
      <c r="B49" s="67"/>
      <c r="C49" s="68"/>
      <c r="D49" s="68"/>
      <c r="E49" s="68"/>
      <c r="F49" s="69"/>
      <c r="G49" s="70"/>
      <c r="H49" s="70"/>
      <c r="I49" s="132"/>
      <c r="J49" s="70"/>
      <c r="K49" s="70"/>
      <c r="L49" s="14"/>
    </row>
    <row r="50" spans="1:12" ht="15" x14ac:dyDescent="0.25">
      <c r="A50" s="15"/>
      <c r="B50" s="15" t="s">
        <v>0</v>
      </c>
      <c r="C50" s="15"/>
      <c r="D50" s="15"/>
      <c r="E50" s="15"/>
      <c r="F50" s="16"/>
      <c r="G50" s="16"/>
      <c r="H50" s="16"/>
      <c r="I50" s="133"/>
      <c r="J50" s="16"/>
      <c r="L50" s="13"/>
    </row>
    <row r="51" spans="1:12" ht="15" x14ac:dyDescent="0.25">
      <c r="A51" s="91"/>
      <c r="B51" s="91"/>
      <c r="C51" s="91"/>
      <c r="D51" s="91"/>
      <c r="E51" s="91"/>
      <c r="F51" s="91"/>
      <c r="G51" s="16"/>
      <c r="H51" s="16"/>
      <c r="I51" s="133"/>
      <c r="J51" s="16"/>
      <c r="L51" s="13"/>
    </row>
    <row r="52" spans="1:12" ht="15" x14ac:dyDescent="0.25">
      <c r="A52" s="15"/>
      <c r="B52" s="15"/>
      <c r="C52" s="15"/>
      <c r="D52" s="15"/>
      <c r="E52" s="15"/>
      <c r="F52" s="16"/>
      <c r="G52" s="16"/>
      <c r="H52" s="16"/>
      <c r="I52" s="133"/>
      <c r="J52" s="16"/>
    </row>
  </sheetData>
  <customSheetViews>
    <customSheetView guid="{E11F0E49-85B5-4F20-BD5A-A5F895CB6C3F}" showPageBreaks="1" printArea="1" hiddenRows="1" hiddenColumns="1" view="pageBreakPreview" topLeftCell="A8">
      <selection activeCell="D14" sqref="D14"/>
      <rowBreaks count="3" manualBreakCount="3">
        <brk id="18" max="10" man="1"/>
        <brk id="29" max="10" man="1"/>
        <brk id="41" max="10" man="1"/>
      </rowBreaks>
      <pageMargins left="0.19685039370078741" right="0.19685039370078741" top="0.39370078740157483" bottom="0.19685039370078741" header="0.51181102362204722" footer="0.51181102362204722"/>
      <printOptions horizontalCentered="1"/>
      <pageSetup paperSize="9" scale="76" orientation="landscape" r:id="rId1"/>
      <headerFooter alignWithMargins="0"/>
    </customSheetView>
    <customSheetView guid="{94FFFF2F-E434-4586-88EB-CD5879477CA6}" showPageBreaks="1" printArea="1" hiddenRows="1" hiddenColumns="1" view="pageBreakPreview" topLeftCell="A32">
      <selection activeCell="I44" sqref="I44"/>
      <rowBreaks count="4" manualBreakCount="4">
        <brk id="16" max="10" man="1"/>
        <brk id="27" max="10" man="1"/>
        <brk id="39" max="10" man="1"/>
        <brk id="46" max="9" man="1"/>
      </rowBreaks>
      <pageMargins left="0.19685039370078741" right="0.19685039370078741" top="0.39370078740157483" bottom="0.19685039370078741" header="0.51181102362204722" footer="0.51181102362204722"/>
      <printOptions horizontalCentered="1"/>
      <pageSetup paperSize="9" scale="76" orientation="landscape" r:id="rId2"/>
      <headerFooter alignWithMargins="0"/>
    </customSheetView>
  </customSheetViews>
  <mergeCells count="58">
    <mergeCell ref="C12:C13"/>
    <mergeCell ref="D11:D13"/>
    <mergeCell ref="E6:E13"/>
    <mergeCell ref="F6:F13"/>
    <mergeCell ref="C15:C19"/>
    <mergeCell ref="C6:C10"/>
    <mergeCell ref="D21:D22"/>
    <mergeCell ref="C20:C22"/>
    <mergeCell ref="E15:E19"/>
    <mergeCell ref="F15:F19"/>
    <mergeCell ref="E20:E22"/>
    <mergeCell ref="F20:F22"/>
    <mergeCell ref="K43:K46"/>
    <mergeCell ref="K39:K41"/>
    <mergeCell ref="K35:K37"/>
    <mergeCell ref="K31:K33"/>
    <mergeCell ref="K24:K28"/>
    <mergeCell ref="K18:K21"/>
    <mergeCell ref="K15:K17"/>
    <mergeCell ref="K6:K12"/>
    <mergeCell ref="F39:F41"/>
    <mergeCell ref="D7:D8"/>
    <mergeCell ref="D9:D10"/>
    <mergeCell ref="D15:D17"/>
    <mergeCell ref="D31:D33"/>
    <mergeCell ref="E39:E41"/>
    <mergeCell ref="C14:F14"/>
    <mergeCell ref="C31:C33"/>
    <mergeCell ref="E31:E33"/>
    <mergeCell ref="F31:F33"/>
    <mergeCell ref="D28:D29"/>
    <mergeCell ref="C24:C29"/>
    <mergeCell ref="E24:E29"/>
    <mergeCell ref="C47:F47"/>
    <mergeCell ref="A51:F51"/>
    <mergeCell ref="C34:F34"/>
    <mergeCell ref="C39:C41"/>
    <mergeCell ref="C23:F23"/>
    <mergeCell ref="C30:F30"/>
    <mergeCell ref="D35:D37"/>
    <mergeCell ref="C35:C37"/>
    <mergeCell ref="E35:E37"/>
    <mergeCell ref="F35:F37"/>
    <mergeCell ref="C42:F42"/>
    <mergeCell ref="C43:C46"/>
    <mergeCell ref="E43:E46"/>
    <mergeCell ref="F43:F46"/>
    <mergeCell ref="D39:D41"/>
    <mergeCell ref="F24:F29"/>
    <mergeCell ref="A1:K1"/>
    <mergeCell ref="A2:A4"/>
    <mergeCell ref="B2:B4"/>
    <mergeCell ref="C2:C4"/>
    <mergeCell ref="D2:D4"/>
    <mergeCell ref="E2:E4"/>
    <mergeCell ref="F2:F4"/>
    <mergeCell ref="H2:J3"/>
    <mergeCell ref="K2:K4"/>
  </mergeCells>
  <printOptions horizontalCentered="1"/>
  <pageMargins left="0.19685039370078741" right="0.19685039370078741" top="0.39370078740157483" bottom="0.19685039370078741" header="0.51181102362204722" footer="0.51181102362204722"/>
  <pageSetup paperSize="9" scale="74" orientation="landscape" r:id="rId3"/>
  <headerFooter alignWithMargins="0"/>
  <rowBreaks count="3" manualBreakCount="3">
    <brk id="19" max="10" man="1"/>
    <brk id="31" max="10" man="1"/>
    <brk id="44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01.10.2018</vt:lpstr>
      <vt:lpstr>'01.10.2018'!Заголовки_для_печати</vt:lpstr>
      <vt:lpstr>'01.10.2018'!Область_печати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Гороно</dc:creator>
  <cp:lastModifiedBy>Бухгалтер</cp:lastModifiedBy>
  <cp:lastPrinted>2020-10-27T08:48:44Z</cp:lastPrinted>
  <dcterms:created xsi:type="dcterms:W3CDTF">2017-08-10T07:08:37Z</dcterms:created>
  <dcterms:modified xsi:type="dcterms:W3CDTF">2020-10-27T08:49:50Z</dcterms:modified>
</cp:coreProperties>
</file>