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705" windowWidth="15120" windowHeight="7410"/>
  </bookViews>
  <sheets>
    <sheet name="5-дневная  неделя" sheetId="1" r:id="rId1"/>
  </sheets>
  <definedNames>
    <definedName name="_xlnm.Print_Titles" localSheetId="0">'5-дневная  неделя'!$A:$C,'5-дневная  неделя'!$5:$6</definedName>
    <definedName name="_xlnm.Print_Area" localSheetId="0">'5-дневная  неделя'!$A$1:$F$44</definedName>
  </definedNames>
  <calcPr calcId="145621"/>
</workbook>
</file>

<file path=xl/calcChain.xml><?xml version="1.0" encoding="utf-8"?>
<calcChain xmlns="http://schemas.openxmlformats.org/spreadsheetml/2006/main">
  <c r="E38" i="1" l="1"/>
  <c r="D38" i="1"/>
  <c r="E36" i="1"/>
  <c r="D36" i="1"/>
  <c r="E34" i="1"/>
  <c r="D34" i="1"/>
  <c r="E23" i="1" l="1"/>
  <c r="D23" i="1"/>
  <c r="E10" i="1"/>
  <c r="D10" i="1"/>
  <c r="F21" i="1" l="1"/>
  <c r="F8" i="1"/>
  <c r="E9" i="1" l="1"/>
  <c r="E22" i="1" l="1"/>
  <c r="D22" i="1"/>
  <c r="F22" i="1" s="1"/>
  <c r="D9" i="1"/>
  <c r="F9" i="1" s="1"/>
  <c r="E13" i="1" l="1"/>
  <c r="D26" i="1"/>
  <c r="D27" i="1"/>
  <c r="E26" i="1"/>
  <c r="E27" i="1"/>
  <c r="E14" i="1"/>
  <c r="D25" i="1"/>
  <c r="D24" i="1"/>
  <c r="D11" i="1"/>
  <c r="E12" i="1"/>
  <c r="E11" i="1"/>
  <c r="E25" i="1"/>
  <c r="E24" i="1"/>
  <c r="F10" i="1" l="1"/>
  <c r="F24" i="1"/>
  <c r="F27" i="1"/>
  <c r="F23" i="1"/>
  <c r="F11" i="1"/>
  <c r="F25" i="1"/>
  <c r="F26" i="1"/>
  <c r="D13" i="1"/>
  <c r="F13" i="1" s="1"/>
  <c r="D12" i="1"/>
  <c r="F12" i="1" s="1"/>
  <c r="D14" i="1"/>
  <c r="F14" i="1" s="1"/>
  <c r="E28" i="1"/>
  <c r="E29" i="1" s="1"/>
  <c r="E31" i="1" s="1"/>
  <c r="D28" i="1"/>
  <c r="D29" i="1" s="1"/>
  <c r="E15" i="1"/>
  <c r="E16" i="1" s="1"/>
  <c r="E18" i="1" s="1"/>
  <c r="D31" i="1" l="1"/>
  <c r="D15" i="1"/>
  <c r="D16" i="1" s="1"/>
  <c r="D18" i="1" s="1"/>
  <c r="F18" i="1" s="1"/>
  <c r="F28" i="1"/>
  <c r="F29" i="1"/>
  <c r="E32" i="1"/>
  <c r="E19" i="1"/>
  <c r="F15" i="1" l="1"/>
  <c r="F31" i="1"/>
  <c r="F16" i="1"/>
  <c r="D32" i="1" l="1"/>
  <c r="F32" i="1" l="1"/>
  <c r="E40" i="1" l="1"/>
  <c r="D19" i="1"/>
  <c r="F38" i="1" l="1"/>
  <c r="F19" i="1"/>
  <c r="F36" i="1"/>
  <c r="F34" i="1"/>
  <c r="D40" i="1" l="1"/>
  <c r="F40" i="1" s="1"/>
  <c r="F42" i="1" s="1"/>
  <c r="F44" i="1" s="1"/>
</calcChain>
</file>

<file path=xl/sharedStrings.xml><?xml version="1.0" encoding="utf-8"?>
<sst xmlns="http://schemas.openxmlformats.org/spreadsheetml/2006/main" count="76" uniqueCount="41">
  <si>
    <t>Всего</t>
  </si>
  <si>
    <t>№ п/п</t>
  </si>
  <si>
    <t>Показатель</t>
  </si>
  <si>
    <t>Ед.измерения</t>
  </si>
  <si>
    <t>ставка</t>
  </si>
  <si>
    <t>Количество ставок учителей на максимально допустимую недельную нагрузку</t>
  </si>
  <si>
    <t>руб.</t>
  </si>
  <si>
    <t>Значения показателей</t>
  </si>
  <si>
    <t>Итого затраты на оплату труда учителей:</t>
  </si>
  <si>
    <t>-в месяц</t>
  </si>
  <si>
    <t>-в год</t>
  </si>
  <si>
    <t>Отчисления во внебюджетные фонды (30,2%)</t>
  </si>
  <si>
    <t>Затраты на оплату труда АУП</t>
  </si>
  <si>
    <t>Затраты на оплату труда прочих работников, непосредственно связанных с оказанием муниципальной услуги</t>
  </si>
  <si>
    <t>Затраты на оплату труда прочих педработников, непосредственно связанных с оказанием муниципальной услуги</t>
  </si>
  <si>
    <t>Итого затраты на оплату труда работников, непосредственно связанных с оказанием муниципальной услуги</t>
  </si>
  <si>
    <t>час</t>
  </si>
  <si>
    <t>Максимально допустимая недельная нагрузка</t>
  </si>
  <si>
    <t>Итого затраты на оплату труда учителей  при организации внеурочной деятельности:</t>
  </si>
  <si>
    <t>Надбавка за квалификацию (максимально - 25% от ФЗП по ставкам заработной платы)</t>
  </si>
  <si>
    <t>Надбавки за выслугу лет (максимально -20% от ФЗП по ставкам заработной платы)</t>
  </si>
  <si>
    <t>Надбавки за квалификацию (максимально - 25% от ФЗП по ставкам заработной платы)</t>
  </si>
  <si>
    <t>Надбавки за интенсивность и высокие результаты работы (1 % от ФЗП по ставкам заработной платы)</t>
  </si>
  <si>
    <t>Доплаты за работу, не входящую в круг основных должностных обязанностей (15% от ФЗП по ставкам заработной платы)</t>
  </si>
  <si>
    <t>Фонд материальной помощи (1% о  планового фонда оплаты труда)</t>
  </si>
  <si>
    <t xml:space="preserve"> Затраты на оплату труда учителей-урочная деятельность</t>
  </si>
  <si>
    <t xml:space="preserve"> Затраты на оплату труда учителей-внеурочная деятельность</t>
  </si>
  <si>
    <t>10 класс</t>
  </si>
  <si>
    <t>11 класс</t>
  </si>
  <si>
    <t>Расчетная наполняемость классов</t>
  </si>
  <si>
    <t>чел.</t>
  </si>
  <si>
    <t>Затраты на оплату труда работников, непосредственно связанных с оказанием муниципальной услуги,  для включения в базовый норматив затрат, непосредственно связанных с оказанием муниципальной услуги</t>
  </si>
  <si>
    <t>Базовый норматив затрат, непосредственно связанных с оказанием муниципальной услуги</t>
  </si>
  <si>
    <t>Максимально допустимая недельная нагрузка в соответствии с примерным недельным  учебным планом общеобразовательных учреждений Ростовской области</t>
  </si>
  <si>
    <t>Приложение №12</t>
  </si>
  <si>
    <t>2025 год-общеобразовательные  организации в городских населенных пунктах-при реализация основных общеобразовательных программ среднего общего образования по очной форме обучения (5-дневная учебная неделя)</t>
  </si>
  <si>
    <t>Размер заработной платы в соответствии со ставкой заработной платы (с учетом индексации с 01.10.2023 года на 5,5%)</t>
  </si>
  <si>
    <t xml:space="preserve">Затраты  на приобретение материальных запасов,   используемых в процессе оказания муниципальной услуги, и иные затраты, для включения в базовый норматив затрат, непосредственно связанных с оказанием муниципальной услуги,  в соответствии с постановлением Правительства Ростовской области от 23.12.2022 №1127 "Об утверждении нормативов на реализацию программ дошкольного, начального общего, основного общего, среднего общего, дополнительного образования в организациях, реализующих образовательные программы, и корректирующих коэффициентов"  для общеобразовательных учреждений, расположенных на территории муниципального района со среднесложившейся наполняемостью классов 17 человек и более </t>
  </si>
  <si>
    <t xml:space="preserve">19,2 % от ФОТ учителей </t>
  </si>
  <si>
    <t xml:space="preserve">24,0 % от ФОТ учителей </t>
  </si>
  <si>
    <t xml:space="preserve">22,7 % от ФОТ учителей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</si>
</sst>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3" fillId="2" borderId="7" xfId="0" applyFont="1" applyFill="1" applyBorder="1" applyAlignment="1">
      <alignment horizontal="center" wrapText="1"/>
    </xf>
    <xf numFmtId="3" fontId="1" fillId="2" borderId="0" xfId="0" applyNumberFormat="1" applyFont="1" applyFill="1"/>
    <xf numFmtId="0" fontId="4" fillId="2" borderId="0" xfId="0" applyFont="1" applyFill="1" applyBorder="1" applyAlignment="1">
      <alignment horizontal="right"/>
    </xf>
    <xf numFmtId="0" fontId="2" fillId="2" borderId="2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7"/>
  <sheetViews>
    <sheetView tabSelected="1" view="pageBreakPreview" zoomScale="78" zoomScaleNormal="68" zoomScaleSheetLayoutView="78" workbookViewId="0">
      <pane xSplit="3" ySplit="6" topLeftCell="D7" activePane="bottomRight" state="frozen"/>
      <selection pane="topRight" activeCell="D1" sqref="D1"/>
      <selection pane="bottomLeft" activeCell="A5" sqref="A5"/>
      <selection pane="bottomRight" activeCell="D11" sqref="D11"/>
    </sheetView>
  </sheetViews>
  <sheetFormatPr defaultRowHeight="15" x14ac:dyDescent="0.25"/>
  <cols>
    <col min="1" max="1" width="7.140625" style="1" customWidth="1"/>
    <col min="2" max="2" width="77" style="1" customWidth="1"/>
    <col min="3" max="3" width="17.85546875" style="1" customWidth="1"/>
    <col min="4" max="4" width="13.42578125" style="1" customWidth="1"/>
    <col min="5" max="5" width="15.28515625" style="1" customWidth="1"/>
    <col min="6" max="6" width="14.42578125" style="1" customWidth="1"/>
    <col min="7" max="16384" width="9.140625" style="1"/>
  </cols>
  <sheetData>
    <row r="2" spans="1:6" s="2" customFormat="1" ht="18.75" x14ac:dyDescent="0.3">
      <c r="F2" s="5" t="s">
        <v>34</v>
      </c>
    </row>
    <row r="3" spans="1:6" s="2" customFormat="1" ht="58.5" customHeight="1" x14ac:dyDescent="0.3">
      <c r="A3" s="11" t="s">
        <v>35</v>
      </c>
      <c r="B3" s="11"/>
      <c r="C3" s="11"/>
      <c r="D3" s="11"/>
      <c r="E3" s="11"/>
      <c r="F3" s="11"/>
    </row>
    <row r="4" spans="1:6" ht="30" customHeight="1" x14ac:dyDescent="0.25"/>
    <row r="5" spans="1:6" ht="15" customHeight="1" x14ac:dyDescent="0.25">
      <c r="A5" s="20" t="s">
        <v>1</v>
      </c>
      <c r="B5" s="22" t="s">
        <v>2</v>
      </c>
      <c r="C5" s="22" t="s">
        <v>3</v>
      </c>
      <c r="D5" s="14" t="s">
        <v>7</v>
      </c>
      <c r="E5" s="15"/>
      <c r="F5" s="8"/>
    </row>
    <row r="6" spans="1:6" ht="24" customHeight="1" x14ac:dyDescent="0.25">
      <c r="A6" s="21"/>
      <c r="B6" s="22"/>
      <c r="C6" s="22"/>
      <c r="D6" s="9" t="s">
        <v>27</v>
      </c>
      <c r="E6" s="9" t="s">
        <v>28</v>
      </c>
      <c r="F6" s="10" t="s">
        <v>0</v>
      </c>
    </row>
    <row r="7" spans="1:6" ht="30" customHeight="1" x14ac:dyDescent="0.25">
      <c r="A7" s="23"/>
      <c r="B7" s="16" t="s">
        <v>25</v>
      </c>
      <c r="C7" s="17"/>
      <c r="D7" s="24"/>
      <c r="E7" s="24"/>
      <c r="F7" s="24"/>
    </row>
    <row r="8" spans="1:6" ht="70.5" customHeight="1" x14ac:dyDescent="0.25">
      <c r="A8" s="23">
        <v>1</v>
      </c>
      <c r="B8" s="25" t="s">
        <v>33</v>
      </c>
      <c r="C8" s="3" t="s">
        <v>16</v>
      </c>
      <c r="D8" s="7">
        <v>34</v>
      </c>
      <c r="E8" s="7">
        <v>34</v>
      </c>
      <c r="F8" s="26">
        <f>SUM(D8:E8)</f>
        <v>68</v>
      </c>
    </row>
    <row r="9" spans="1:6" ht="43.5" customHeight="1" x14ac:dyDescent="0.25">
      <c r="A9" s="27">
        <v>2</v>
      </c>
      <c r="B9" s="28" t="s">
        <v>5</v>
      </c>
      <c r="C9" s="27" t="s">
        <v>4</v>
      </c>
      <c r="D9" s="29">
        <f>ROUND(D8/18,2)</f>
        <v>1.89</v>
      </c>
      <c r="E9" s="29">
        <f t="shared" ref="E9" si="0">ROUND(E8/18,2)</f>
        <v>1.89</v>
      </c>
      <c r="F9" s="29">
        <f t="shared" ref="F9:F40" si="1">SUM(D9:E9)</f>
        <v>3.78</v>
      </c>
    </row>
    <row r="10" spans="1:6" ht="63" x14ac:dyDescent="0.25">
      <c r="A10" s="23">
        <v>3</v>
      </c>
      <c r="B10" s="28" t="s">
        <v>36</v>
      </c>
      <c r="C10" s="27" t="s">
        <v>6</v>
      </c>
      <c r="D10" s="29">
        <f>ROUND(14449*D9*1.055,2)</f>
        <v>28810.58</v>
      </c>
      <c r="E10" s="29">
        <f>ROUND(14449*E9*1.055,2)</f>
        <v>28810.58</v>
      </c>
      <c r="F10" s="29">
        <f t="shared" si="1"/>
        <v>57621.16</v>
      </c>
    </row>
    <row r="11" spans="1:6" ht="49.5" customHeight="1" x14ac:dyDescent="0.25">
      <c r="A11" s="27">
        <v>4</v>
      </c>
      <c r="B11" s="28" t="s">
        <v>21</v>
      </c>
      <c r="C11" s="27" t="s">
        <v>6</v>
      </c>
      <c r="D11" s="29">
        <f>ROUND(D10*0.25,2)</f>
        <v>7202.65</v>
      </c>
      <c r="E11" s="29">
        <f t="shared" ref="E11" si="2">ROUND(E10*0.25,2)</f>
        <v>7202.65</v>
      </c>
      <c r="F11" s="29">
        <f t="shared" si="1"/>
        <v>14405.3</v>
      </c>
    </row>
    <row r="12" spans="1:6" ht="48.75" customHeight="1" x14ac:dyDescent="0.25">
      <c r="A12" s="23">
        <v>5</v>
      </c>
      <c r="B12" s="28" t="s">
        <v>20</v>
      </c>
      <c r="C12" s="27" t="s">
        <v>6</v>
      </c>
      <c r="D12" s="29">
        <f>ROUND(D10*0.2,2)</f>
        <v>5762.12</v>
      </c>
      <c r="E12" s="29">
        <f t="shared" ref="E12" si="3">ROUND(E10*0.2,2)</f>
        <v>5762.12</v>
      </c>
      <c r="F12" s="29">
        <f t="shared" si="1"/>
        <v>11524.24</v>
      </c>
    </row>
    <row r="13" spans="1:6" ht="85.5" customHeight="1" x14ac:dyDescent="0.25">
      <c r="A13" s="27">
        <v>6</v>
      </c>
      <c r="B13" s="28" t="s">
        <v>23</v>
      </c>
      <c r="C13" s="27" t="s">
        <v>6</v>
      </c>
      <c r="D13" s="29">
        <f>ROUND((D10)*0.15,2)</f>
        <v>4321.59</v>
      </c>
      <c r="E13" s="29">
        <f t="shared" ref="E13" si="4">ROUND((E10)*0.15,2)</f>
        <v>4321.59</v>
      </c>
      <c r="F13" s="29">
        <f t="shared" si="1"/>
        <v>8643.18</v>
      </c>
    </row>
    <row r="14" spans="1:6" ht="64.5" customHeight="1" x14ac:dyDescent="0.25">
      <c r="A14" s="23">
        <v>7</v>
      </c>
      <c r="B14" s="28" t="s">
        <v>22</v>
      </c>
      <c r="C14" s="27" t="s">
        <v>6</v>
      </c>
      <c r="D14" s="29">
        <f>ROUND(D10*0.01,2)</f>
        <v>288.11</v>
      </c>
      <c r="E14" s="29">
        <f t="shared" ref="E14" si="5">ROUND(E10*0.01,2)</f>
        <v>288.11</v>
      </c>
      <c r="F14" s="29">
        <f t="shared" si="1"/>
        <v>576.22</v>
      </c>
    </row>
    <row r="15" spans="1:6" ht="31.5" x14ac:dyDescent="0.25">
      <c r="A15" s="27">
        <v>8</v>
      </c>
      <c r="B15" s="28" t="s">
        <v>24</v>
      </c>
      <c r="C15" s="27" t="s">
        <v>6</v>
      </c>
      <c r="D15" s="27">
        <f>ROUND((D10+D11+D12+D13+D14)*0.01,2)</f>
        <v>463.85</v>
      </c>
      <c r="E15" s="27">
        <f>ROUND((E10+E11+E12+E13+E14)*0.01,2)</f>
        <v>463.85</v>
      </c>
      <c r="F15" s="29">
        <f t="shared" si="1"/>
        <v>927.7</v>
      </c>
    </row>
    <row r="16" spans="1:6" ht="31.5" customHeight="1" x14ac:dyDescent="0.25">
      <c r="A16" s="23">
        <v>9</v>
      </c>
      <c r="B16" s="28" t="s">
        <v>11</v>
      </c>
      <c r="C16" s="27" t="s">
        <v>6</v>
      </c>
      <c r="D16" s="30">
        <f>ROUND((D10+D11+D12+D13+D14+D15)*0.302,2)</f>
        <v>14148.37</v>
      </c>
      <c r="E16" s="30">
        <f>ROUND((E10+E11+E12+E13+E14+E15)*0.302,2)</f>
        <v>14148.37</v>
      </c>
      <c r="F16" s="29">
        <f t="shared" si="1"/>
        <v>28296.74</v>
      </c>
    </row>
    <row r="17" spans="1:6" ht="15.75" x14ac:dyDescent="0.25">
      <c r="A17" s="27">
        <v>10</v>
      </c>
      <c r="B17" s="28" t="s">
        <v>8</v>
      </c>
      <c r="C17" s="27"/>
      <c r="D17" s="29"/>
      <c r="E17" s="29"/>
      <c r="F17" s="29"/>
    </row>
    <row r="18" spans="1:6" ht="15.75" x14ac:dyDescent="0.25">
      <c r="A18" s="27"/>
      <c r="B18" s="31" t="s">
        <v>9</v>
      </c>
      <c r="C18" s="27" t="s">
        <v>6</v>
      </c>
      <c r="D18" s="29">
        <f>D10+D11+D12+D13+D14+D15+D16</f>
        <v>60997.270000000004</v>
      </c>
      <c r="E18" s="29">
        <f>E10+E11+E12+E13+E14+E15+E16</f>
        <v>60997.270000000004</v>
      </c>
      <c r="F18" s="29">
        <f t="shared" si="1"/>
        <v>121994.54000000001</v>
      </c>
    </row>
    <row r="19" spans="1:6" ht="15.75" x14ac:dyDescent="0.25">
      <c r="A19" s="32"/>
      <c r="B19" s="31" t="s">
        <v>10</v>
      </c>
      <c r="C19" s="27" t="s">
        <v>6</v>
      </c>
      <c r="D19" s="29">
        <f t="shared" ref="D19" si="6">ROUND(D18*12,2)</f>
        <v>731967.24</v>
      </c>
      <c r="E19" s="29">
        <f t="shared" ref="E19" si="7">ROUND(E18*12,2)</f>
        <v>731967.24</v>
      </c>
      <c r="F19" s="29">
        <f t="shared" si="1"/>
        <v>1463934.48</v>
      </c>
    </row>
    <row r="20" spans="1:6" ht="32.25" customHeight="1" x14ac:dyDescent="0.25">
      <c r="A20" s="32"/>
      <c r="B20" s="16" t="s">
        <v>26</v>
      </c>
      <c r="C20" s="17"/>
      <c r="D20" s="29"/>
      <c r="E20" s="29"/>
      <c r="F20" s="33"/>
    </row>
    <row r="21" spans="1:6" ht="40.5" customHeight="1" x14ac:dyDescent="0.25">
      <c r="A21" s="23">
        <v>1</v>
      </c>
      <c r="B21" s="25" t="s">
        <v>17</v>
      </c>
      <c r="C21" s="3" t="s">
        <v>16</v>
      </c>
      <c r="D21" s="33">
        <v>10</v>
      </c>
      <c r="E21" s="33">
        <v>10</v>
      </c>
      <c r="F21" s="33">
        <f t="shared" si="1"/>
        <v>20</v>
      </c>
    </row>
    <row r="22" spans="1:6" ht="47.25" x14ac:dyDescent="0.25">
      <c r="A22" s="27">
        <v>2</v>
      </c>
      <c r="B22" s="28" t="s">
        <v>5</v>
      </c>
      <c r="C22" s="27" t="s">
        <v>4</v>
      </c>
      <c r="D22" s="29">
        <f>ROUND(D21/18,2)</f>
        <v>0.56000000000000005</v>
      </c>
      <c r="E22" s="29">
        <f t="shared" ref="E22" si="8">ROUND(E21/18,2)</f>
        <v>0.56000000000000005</v>
      </c>
      <c r="F22" s="29">
        <f t="shared" si="1"/>
        <v>1.1200000000000001</v>
      </c>
    </row>
    <row r="23" spans="1:6" ht="84" customHeight="1" x14ac:dyDescent="0.25">
      <c r="A23" s="23">
        <v>3</v>
      </c>
      <c r="B23" s="28" t="s">
        <v>36</v>
      </c>
      <c r="C23" s="27" t="s">
        <v>6</v>
      </c>
      <c r="D23" s="29">
        <f>ROUND(14449*D22*1.055,2)</f>
        <v>8536.4699999999993</v>
      </c>
      <c r="E23" s="29">
        <f>ROUND(14449*E22*1.055,2)</f>
        <v>8536.4699999999993</v>
      </c>
      <c r="F23" s="29">
        <f t="shared" si="1"/>
        <v>17072.939999999999</v>
      </c>
    </row>
    <row r="24" spans="1:6" ht="47.25" customHeight="1" x14ac:dyDescent="0.25">
      <c r="A24" s="27">
        <v>4</v>
      </c>
      <c r="B24" s="28" t="s">
        <v>19</v>
      </c>
      <c r="C24" s="27" t="s">
        <v>6</v>
      </c>
      <c r="D24" s="29">
        <f>ROUND(D23*0.25,2)</f>
        <v>2134.12</v>
      </c>
      <c r="E24" s="29">
        <f t="shared" ref="E24" si="9">ROUND(E23*0.25,2)</f>
        <v>2134.12</v>
      </c>
      <c r="F24" s="29">
        <f t="shared" si="1"/>
        <v>4268.24</v>
      </c>
    </row>
    <row r="25" spans="1:6" ht="47.25" customHeight="1" x14ac:dyDescent="0.25">
      <c r="A25" s="23">
        <v>5</v>
      </c>
      <c r="B25" s="28" t="s">
        <v>20</v>
      </c>
      <c r="C25" s="27" t="s">
        <v>6</v>
      </c>
      <c r="D25" s="29">
        <f>ROUND((D23)*0.2,2)</f>
        <v>1707.29</v>
      </c>
      <c r="E25" s="29">
        <f t="shared" ref="E25" si="10">ROUND((E23)*0.2,2)</f>
        <v>1707.29</v>
      </c>
      <c r="F25" s="29">
        <f t="shared" si="1"/>
        <v>3414.58</v>
      </c>
    </row>
    <row r="26" spans="1:6" ht="63" x14ac:dyDescent="0.25">
      <c r="A26" s="27">
        <v>6</v>
      </c>
      <c r="B26" s="28" t="s">
        <v>23</v>
      </c>
      <c r="C26" s="27" t="s">
        <v>6</v>
      </c>
      <c r="D26" s="29">
        <f>ROUND((D23)*0.15,2)</f>
        <v>1280.47</v>
      </c>
      <c r="E26" s="29">
        <f t="shared" ref="E26" si="11">ROUND((E23)*0.15,2)</f>
        <v>1280.47</v>
      </c>
      <c r="F26" s="29">
        <f t="shared" si="1"/>
        <v>2560.94</v>
      </c>
    </row>
    <row r="27" spans="1:6" ht="62.25" customHeight="1" x14ac:dyDescent="0.25">
      <c r="A27" s="23">
        <v>7</v>
      </c>
      <c r="B27" s="28" t="s">
        <v>22</v>
      </c>
      <c r="C27" s="27" t="s">
        <v>6</v>
      </c>
      <c r="D27" s="29">
        <f>ROUND(D23*0.01,2)</f>
        <v>85.36</v>
      </c>
      <c r="E27" s="29">
        <f t="shared" ref="E27" si="12">ROUND(E23*0.01,2)</f>
        <v>85.36</v>
      </c>
      <c r="F27" s="29">
        <f t="shared" si="1"/>
        <v>170.72</v>
      </c>
    </row>
    <row r="28" spans="1:6" ht="31.5" x14ac:dyDescent="0.25">
      <c r="A28" s="27">
        <v>8</v>
      </c>
      <c r="B28" s="28" t="s">
        <v>24</v>
      </c>
      <c r="C28" s="27" t="s">
        <v>6</v>
      </c>
      <c r="D28" s="27">
        <f>ROUND((D23+D24+D25+D26+D27)*0.01,2)</f>
        <v>137.44</v>
      </c>
      <c r="E28" s="27">
        <f>ROUND((E23+E24+E25+E26+E27)*0.01,2)</f>
        <v>137.44</v>
      </c>
      <c r="F28" s="29">
        <f t="shared" si="1"/>
        <v>274.88</v>
      </c>
    </row>
    <row r="29" spans="1:6" ht="31.5" x14ac:dyDescent="0.25">
      <c r="A29" s="23">
        <v>9</v>
      </c>
      <c r="B29" s="28" t="s">
        <v>11</v>
      </c>
      <c r="C29" s="27" t="s">
        <v>6</v>
      </c>
      <c r="D29" s="30">
        <f>ROUND((D23+D24+D25+D26+D27+D28)*0.302,2)</f>
        <v>4192.1099999999997</v>
      </c>
      <c r="E29" s="30">
        <f>ROUND((E23+E24+E25+E26+E27+E28)*0.302,2)</f>
        <v>4192.1099999999997</v>
      </c>
      <c r="F29" s="29">
        <f t="shared" si="1"/>
        <v>8384.2199999999993</v>
      </c>
    </row>
    <row r="30" spans="1:6" ht="47.25" x14ac:dyDescent="0.25">
      <c r="A30" s="27">
        <v>10</v>
      </c>
      <c r="B30" s="28" t="s">
        <v>18</v>
      </c>
      <c r="C30" s="27"/>
      <c r="D30" s="29"/>
      <c r="E30" s="29"/>
      <c r="F30" s="29"/>
    </row>
    <row r="31" spans="1:6" ht="15.75" x14ac:dyDescent="0.25">
      <c r="A31" s="23"/>
      <c r="B31" s="31" t="s">
        <v>9</v>
      </c>
      <c r="C31" s="27" t="s">
        <v>6</v>
      </c>
      <c r="D31" s="29">
        <f>D23+D24+D25+D26+D27+D28+D29</f>
        <v>18073.260000000002</v>
      </c>
      <c r="E31" s="29">
        <f>E23+E24+E25+E26+E27+E28+E29</f>
        <v>18073.260000000002</v>
      </c>
      <c r="F31" s="29">
        <f t="shared" si="1"/>
        <v>36146.520000000004</v>
      </c>
    </row>
    <row r="32" spans="1:6" ht="15.75" x14ac:dyDescent="0.25">
      <c r="A32" s="27"/>
      <c r="B32" s="31" t="s">
        <v>10</v>
      </c>
      <c r="C32" s="27" t="s">
        <v>6</v>
      </c>
      <c r="D32" s="29">
        <f>ROUND(D31*12,2)</f>
        <v>216879.12</v>
      </c>
      <c r="E32" s="29">
        <f t="shared" ref="E32" si="13">ROUND(E31*12,2)</f>
        <v>216879.12</v>
      </c>
      <c r="F32" s="29">
        <f t="shared" si="1"/>
        <v>433758.24</v>
      </c>
    </row>
    <row r="33" spans="1:6" ht="19.5" customHeight="1" x14ac:dyDescent="0.25">
      <c r="A33" s="32"/>
      <c r="B33" s="18" t="s">
        <v>12</v>
      </c>
      <c r="C33" s="19"/>
      <c r="D33" s="32"/>
      <c r="E33" s="32"/>
      <c r="F33" s="29"/>
    </row>
    <row r="34" spans="1:6" ht="15.75" x14ac:dyDescent="0.25">
      <c r="A34" s="32"/>
      <c r="B34" s="28" t="s">
        <v>38</v>
      </c>
      <c r="C34" s="27" t="s">
        <v>6</v>
      </c>
      <c r="D34" s="29">
        <f>ROUND((D19+D32)*0.192,2)</f>
        <v>182178.5</v>
      </c>
      <c r="E34" s="29">
        <f>ROUND((E19+E32)*0.192,2)</f>
        <v>182178.5</v>
      </c>
      <c r="F34" s="29">
        <f t="shared" si="1"/>
        <v>364357</v>
      </c>
    </row>
    <row r="35" spans="1:6" ht="66" customHeight="1" x14ac:dyDescent="0.25">
      <c r="A35" s="32"/>
      <c r="B35" s="12" t="s">
        <v>14</v>
      </c>
      <c r="C35" s="13"/>
      <c r="D35" s="29"/>
      <c r="E35" s="29"/>
      <c r="F35" s="33"/>
    </row>
    <row r="36" spans="1:6" ht="41.25" customHeight="1" x14ac:dyDescent="0.25">
      <c r="A36" s="32"/>
      <c r="B36" s="28" t="s">
        <v>39</v>
      </c>
      <c r="C36" s="27" t="s">
        <v>6</v>
      </c>
      <c r="D36" s="29">
        <f>ROUND(0.24*(D19+D32),2)</f>
        <v>227723.13</v>
      </c>
      <c r="E36" s="29">
        <f>ROUND(0.24*(E19+E32),2)</f>
        <v>227723.13</v>
      </c>
      <c r="F36" s="29">
        <f t="shared" si="1"/>
        <v>455446.26</v>
      </c>
    </row>
    <row r="37" spans="1:6" ht="66.75" customHeight="1" x14ac:dyDescent="0.25">
      <c r="A37" s="32"/>
      <c r="B37" s="12" t="s">
        <v>13</v>
      </c>
      <c r="C37" s="13"/>
      <c r="D37" s="32"/>
      <c r="E37" s="32"/>
      <c r="F37" s="29"/>
    </row>
    <row r="38" spans="1:6" ht="46.5" customHeight="1" x14ac:dyDescent="0.25">
      <c r="A38" s="32"/>
      <c r="B38" s="28" t="s">
        <v>40</v>
      </c>
      <c r="C38" s="27" t="s">
        <v>6</v>
      </c>
      <c r="D38" s="29">
        <f>ROUND(0.227*(D19+D32),2)</f>
        <v>215388.12</v>
      </c>
      <c r="E38" s="29">
        <f>ROUND(0.227*(E19+E32),2)</f>
        <v>215388.12</v>
      </c>
      <c r="F38" s="29">
        <f t="shared" si="1"/>
        <v>430776.24</v>
      </c>
    </row>
    <row r="39" spans="1:6" ht="68.25" customHeight="1" x14ac:dyDescent="0.25">
      <c r="A39" s="32"/>
      <c r="B39" s="12" t="s">
        <v>15</v>
      </c>
      <c r="C39" s="13"/>
      <c r="D39" s="32"/>
      <c r="E39" s="32"/>
      <c r="F39" s="29"/>
    </row>
    <row r="40" spans="1:6" ht="15.75" x14ac:dyDescent="0.25">
      <c r="A40" s="32"/>
      <c r="B40" s="32"/>
      <c r="C40" s="27" t="s">
        <v>6</v>
      </c>
      <c r="D40" s="29">
        <f>D19+D34+D36+D38+D32</f>
        <v>1574136.1100000003</v>
      </c>
      <c r="E40" s="29">
        <f>E19+E34+E36+E38+E32</f>
        <v>1574136.1100000003</v>
      </c>
      <c r="F40" s="29">
        <f t="shared" si="1"/>
        <v>3148272.2200000007</v>
      </c>
    </row>
    <row r="41" spans="1:6" ht="49.5" customHeight="1" x14ac:dyDescent="0.25">
      <c r="A41" s="32"/>
      <c r="B41" s="6" t="s">
        <v>29</v>
      </c>
      <c r="C41" s="7" t="s">
        <v>30</v>
      </c>
      <c r="D41" s="33">
        <v>25</v>
      </c>
      <c r="E41" s="33">
        <v>25</v>
      </c>
      <c r="F41" s="33">
        <v>25</v>
      </c>
    </row>
    <row r="42" spans="1:6" ht="94.5" customHeight="1" x14ac:dyDescent="0.25">
      <c r="A42" s="32"/>
      <c r="B42" s="6" t="s">
        <v>31</v>
      </c>
      <c r="C42" s="7" t="s">
        <v>6</v>
      </c>
      <c r="D42" s="33"/>
      <c r="E42" s="33"/>
      <c r="F42" s="33">
        <f>ROUND(F40/F41/2,0)</f>
        <v>62965</v>
      </c>
    </row>
    <row r="43" spans="1:6" ht="203.25" customHeight="1" x14ac:dyDescent="0.25">
      <c r="A43" s="32"/>
      <c r="B43" s="6" t="s">
        <v>37</v>
      </c>
      <c r="C43" s="7" t="s">
        <v>6</v>
      </c>
      <c r="D43" s="33"/>
      <c r="E43" s="33"/>
      <c r="F43" s="33">
        <v>5583</v>
      </c>
    </row>
    <row r="44" spans="1:6" ht="49.5" customHeight="1" x14ac:dyDescent="0.25">
      <c r="A44" s="32"/>
      <c r="B44" s="6" t="s">
        <v>32</v>
      </c>
      <c r="C44" s="7" t="s">
        <v>6</v>
      </c>
      <c r="D44" s="29"/>
      <c r="E44" s="29"/>
      <c r="F44" s="33">
        <f>F42+F43</f>
        <v>68548</v>
      </c>
    </row>
    <row r="45" spans="1:6" x14ac:dyDescent="0.25">
      <c r="D45" s="4"/>
      <c r="E45" s="4"/>
      <c r="F45" s="4"/>
    </row>
    <row r="47" spans="1:6" x14ac:dyDescent="0.25">
      <c r="D47" s="4"/>
      <c r="E47" s="4"/>
      <c r="F47" s="4"/>
    </row>
  </sheetData>
  <mergeCells count="11">
    <mergeCell ref="A3:F3"/>
    <mergeCell ref="B35:C35"/>
    <mergeCell ref="D5:E5"/>
    <mergeCell ref="B20:C20"/>
    <mergeCell ref="B39:C39"/>
    <mergeCell ref="B37:C37"/>
    <mergeCell ref="B33:C33"/>
    <mergeCell ref="A5:A6"/>
    <mergeCell ref="B7:C7"/>
    <mergeCell ref="C5:C6"/>
    <mergeCell ref="B5:B6"/>
  </mergeCells>
  <printOptions horizontalCentered="1"/>
  <pageMargins left="0.51181102362204722" right="0.11811023622047245" top="0.74803149606299213" bottom="0.74803149606299213" header="0.31496062992125984" footer="0.31496062992125984"/>
  <pageSetup paperSize="9" scale="55" orientation="portrait" r:id="rId1"/>
  <rowBreaks count="1" manualBreakCount="1">
    <brk id="3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5-дневная  неделя</vt:lpstr>
      <vt:lpstr>'5-дневная  неделя'!Заголовки_для_печати</vt:lpstr>
      <vt:lpstr>'5-дневная  неделя'!Область_печати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2023-05-26T09:37:23Z</dcterms:modified>
</cp:coreProperties>
</file>