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25" windowWidth="15120" windowHeight="7290"/>
  </bookViews>
  <sheets>
    <sheet name="5-дневная  неделя" sheetId="1" r:id="rId1"/>
  </sheets>
  <definedNames>
    <definedName name="_xlnm.Print_Titles" localSheetId="0">'5-дневная  неделя'!$A:$C,'5-дневная  неделя'!$5:$6</definedName>
    <definedName name="_xlnm.Print_Area" localSheetId="0">'5-дневная  неделя'!$A$1:$I$44</definedName>
  </definedNames>
  <calcPr calcId="145621"/>
</workbook>
</file>

<file path=xl/calcChain.xml><?xml version="1.0" encoding="utf-8"?>
<calcChain xmlns="http://schemas.openxmlformats.org/spreadsheetml/2006/main">
  <c r="E38" i="1" l="1"/>
  <c r="F38" i="1"/>
  <c r="G38" i="1"/>
  <c r="H38" i="1"/>
  <c r="D38" i="1"/>
  <c r="E36" i="1"/>
  <c r="F36" i="1"/>
  <c r="G36" i="1"/>
  <c r="H36" i="1"/>
  <c r="D36" i="1"/>
  <c r="E34" i="1"/>
  <c r="F34" i="1"/>
  <c r="G34" i="1"/>
  <c r="H34" i="1"/>
  <c r="D34" i="1"/>
  <c r="E23" i="1" l="1"/>
  <c r="F23" i="1"/>
  <c r="G23" i="1"/>
  <c r="H23" i="1"/>
  <c r="D23" i="1"/>
  <c r="E10" i="1"/>
  <c r="F10" i="1"/>
  <c r="G10" i="1"/>
  <c r="H10" i="1"/>
  <c r="D10" i="1"/>
  <c r="H22" i="1" l="1"/>
  <c r="H24" i="1" l="1"/>
  <c r="H27" i="1"/>
  <c r="H25" i="1"/>
  <c r="H26" i="1"/>
  <c r="H28" i="1" l="1"/>
  <c r="H29" i="1" s="1"/>
  <c r="H31" i="1" l="1"/>
  <c r="H32" i="1" s="1"/>
  <c r="E9" i="1"/>
  <c r="F9" i="1"/>
  <c r="G9" i="1"/>
  <c r="H9" i="1"/>
  <c r="I21" i="1"/>
  <c r="I8" i="1"/>
  <c r="H11" i="1" l="1"/>
  <c r="H13" i="1"/>
  <c r="H12" i="1"/>
  <c r="H14" i="1"/>
  <c r="H15" i="1" l="1"/>
  <c r="H16" i="1" s="1"/>
  <c r="H18" i="1" l="1"/>
  <c r="H19" i="1" s="1"/>
  <c r="G22" i="1"/>
  <c r="H40" i="1" l="1"/>
  <c r="G26" i="1"/>
  <c r="G27" i="1"/>
  <c r="G25" i="1"/>
  <c r="G24" i="1"/>
  <c r="G28" i="1" l="1"/>
  <c r="G29" i="1" s="1"/>
  <c r="F22" i="1"/>
  <c r="E22" i="1"/>
  <c r="D22" i="1"/>
  <c r="D9" i="1"/>
  <c r="G31" i="1" l="1"/>
  <c r="G32" i="1" s="1"/>
  <c r="G13" i="1"/>
  <c r="E13" i="1"/>
  <c r="F13" i="1"/>
  <c r="D27" i="1"/>
  <c r="I22" i="1"/>
  <c r="I9" i="1"/>
  <c r="D13" i="1"/>
  <c r="F26" i="1"/>
  <c r="F27" i="1"/>
  <c r="E26" i="1"/>
  <c r="E27" i="1"/>
  <c r="G14" i="1"/>
  <c r="E14" i="1"/>
  <c r="F14" i="1"/>
  <c r="F12" i="1"/>
  <c r="F11" i="1"/>
  <c r="D25" i="1"/>
  <c r="D24" i="1"/>
  <c r="F25" i="1"/>
  <c r="F24" i="1"/>
  <c r="D11" i="1"/>
  <c r="G12" i="1"/>
  <c r="G11" i="1"/>
  <c r="E12" i="1"/>
  <c r="E11" i="1"/>
  <c r="E25" i="1"/>
  <c r="E24" i="1"/>
  <c r="I13" i="1" l="1"/>
  <c r="I10" i="1"/>
  <c r="I23" i="1"/>
  <c r="D26" i="1"/>
  <c r="I24" i="1"/>
  <c r="I25" i="1"/>
  <c r="I27" i="1"/>
  <c r="I11" i="1"/>
  <c r="D12" i="1"/>
  <c r="I12" i="1" s="1"/>
  <c r="D14" i="1"/>
  <c r="I14" i="1" s="1"/>
  <c r="E28" i="1"/>
  <c r="E29" i="1" s="1"/>
  <c r="F28" i="1"/>
  <c r="F29" i="1" s="1"/>
  <c r="D28" i="1"/>
  <c r="F15" i="1"/>
  <c r="E15" i="1"/>
  <c r="E16" i="1" s="1"/>
  <c r="G15" i="1"/>
  <c r="F31" i="1" l="1"/>
  <c r="F32" i="1" s="1"/>
  <c r="E31" i="1"/>
  <c r="E32" i="1" s="1"/>
  <c r="I28" i="1"/>
  <c r="D29" i="1"/>
  <c r="D31" i="1" s="1"/>
  <c r="G16" i="1"/>
  <c r="G18" i="1" s="1"/>
  <c r="G19" i="1" s="1"/>
  <c r="F16" i="1"/>
  <c r="F18" i="1" s="1"/>
  <c r="F19" i="1" s="1"/>
  <c r="E18" i="1"/>
  <c r="E19" i="1" s="1"/>
  <c r="I26" i="1"/>
  <c r="D15" i="1"/>
  <c r="I15" i="1" s="1"/>
  <c r="D16" i="1" l="1"/>
  <c r="D18" i="1" s="1"/>
  <c r="I18" i="1" s="1"/>
  <c r="I29" i="1"/>
  <c r="I16" i="1" l="1"/>
  <c r="I31" i="1"/>
  <c r="D32" i="1"/>
  <c r="I32" i="1" l="1"/>
  <c r="G40" i="1" l="1"/>
  <c r="F40" i="1" l="1"/>
  <c r="E40" i="1" l="1"/>
  <c r="D19" i="1"/>
  <c r="I36" i="1" l="1"/>
  <c r="I34" i="1"/>
  <c r="I19" i="1"/>
  <c r="I38" i="1"/>
  <c r="D40" i="1" l="1"/>
  <c r="I40" i="1" s="1"/>
  <c r="I42" i="1" l="1"/>
  <c r="I44" i="1" l="1"/>
</calcChain>
</file>

<file path=xl/sharedStrings.xml><?xml version="1.0" encoding="utf-8"?>
<sst xmlns="http://schemas.openxmlformats.org/spreadsheetml/2006/main" count="79" uniqueCount="44">
  <si>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</si>
  <si>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</si>
  <si>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</si>
  <si>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</si>
  <si>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</si>
  <si>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</si>
  <si>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</si>
  <si>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</si>
  <si>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</si>
  <si>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</si>
  <si>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</si>
  <si>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</si>
  <si>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</si>
  <si>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</si>
  <si>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</si>
  <si>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</si>
  <si>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</si>
  <si>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</si>
  <si>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</si>
  <si>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</si>
  <si>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</si>
  <si>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</si>
  <si>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</si>
  <si>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</si>
  <si>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</si>
  <si>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</si>
  <si>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</si>
  <si>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5 класс</t>
  </si>
  <si>
    <t>6 класс</t>
  </si>
  <si>
    <t>7 класс</t>
  </si>
  <si>
    <t>8 класс</t>
  </si>
  <si>
    <t>9 класс</t>
  </si>
  <si>
    <t>чел.</t>
  </si>
  <si>
    <t>Расчетная наполняемость классов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</si>
  <si>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</si>
  <si>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Базовый норматив затрат, непосредственно связанных с оказанием муниципальной услуги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</si>
  <si>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</si>
  <si>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Приложение №9</t>
  </si>
  <si>
    <t>2025 год-общеобразовательные  учреждения в городских населенных пунктах-при реализация основных общеобразовательных программ основного общего образования по очной форме обучения (5-дневная учебная неделя)</t>
  </si>
  <si>
    <t>Размер заработной платы в соответствии со ставкой заработной платы (с учетом индексации с 01.10.2023 года на 5,5%)</t>
  </si>
  <si>
    <t xml:space="preserve"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постановлением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  для общеобразовательных учреждений, расположенных на территории муниципального района со среднесложившейся наполняемостью классов 17 человек и более </t>
  </si>
  <si>
    <t xml:space="preserve">19,2 % от ФОТ учителей </t>
  </si>
  <si>
    <t xml:space="preserve">24,0 % от ФОТ учителей </t>
  </si>
  <si>
    <t xml:space="preserve">22,7 % от ФОТ учителей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</si>
</sst>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3" fillId="2" borderId="7" xfId="0" applyFont="1" applyFill="1" applyBorder="1" applyAlignment="1">
      <alignment horizontal="center" wrapText="1"/>
    </xf>
    <xf numFmtId="3" fontId="1" fillId="2" borderId="0" xfId="0" applyNumberFormat="1" applyFont="1" applyFill="1"/>
    <xf numFmtId="0" fontId="4" fillId="2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abSelected="1" view="pageBreakPreview" zoomScale="78" zoomScaleNormal="68" zoomScaleSheetLayoutView="78" workbookViewId="0">
      <pane xSplit="3" ySplit="6" topLeftCell="D30" activePane="bottomRight" state="frozen"/>
      <selection pane="topRight" activeCell="D1" sqref="D1"/>
      <selection pane="bottomLeft" activeCell="A5" sqref="A5"/>
      <selection pane="bottomRight" activeCell="C4" sqref="C4"/>
    </sheetView>
  </sheetViews>
  <sheetFormatPr defaultRowHeight="15" x14ac:dyDescent="0.25"/>
  <cols>
    <col min="1" max="1" width="7.140625" style="1" customWidth="1"/>
    <col min="2" max="2" width="47.42578125" style="1" customWidth="1"/>
    <col min="3" max="3" width="23" style="1" customWidth="1"/>
    <col min="4" max="4" width="13.42578125" style="1" customWidth="1"/>
    <col min="5" max="5" width="15.28515625" style="1" customWidth="1"/>
    <col min="6" max="6" width="13" style="1" customWidth="1"/>
    <col min="7" max="8" width="13.42578125" style="1" customWidth="1"/>
    <col min="9" max="9" width="14.42578125" style="1" customWidth="1"/>
    <col min="10" max="16384" width="9.140625" style="1"/>
  </cols>
  <sheetData>
    <row r="2" spans="1:9" s="2" customFormat="1" ht="18.75" x14ac:dyDescent="0.3">
      <c r="I2" s="5" t="s">
        <v>37</v>
      </c>
    </row>
    <row r="3" spans="1:9" s="2" customFormat="1" ht="58.5" customHeight="1" x14ac:dyDescent="0.3">
      <c r="A3" s="8" t="s">
        <v>38</v>
      </c>
      <c r="B3" s="8"/>
      <c r="C3" s="8"/>
      <c r="D3" s="8"/>
      <c r="E3" s="8"/>
      <c r="F3" s="8"/>
      <c r="G3" s="8"/>
      <c r="H3" s="8"/>
      <c r="I3" s="8"/>
    </row>
    <row r="4" spans="1:9" ht="30" customHeight="1" x14ac:dyDescent="0.25"/>
    <row r="5" spans="1:9" ht="15" customHeight="1" x14ac:dyDescent="0.25">
      <c r="A5" s="15" t="s">
        <v>1</v>
      </c>
      <c r="B5" s="16" t="s">
        <v>2</v>
      </c>
      <c r="C5" s="16" t="s">
        <v>3</v>
      </c>
      <c r="D5" s="17" t="s">
        <v>7</v>
      </c>
      <c r="E5" s="18"/>
      <c r="F5" s="18"/>
      <c r="G5" s="18"/>
      <c r="H5" s="19"/>
      <c r="I5" s="20"/>
    </row>
    <row r="6" spans="1:9" ht="24" customHeight="1" x14ac:dyDescent="0.25">
      <c r="A6" s="21"/>
      <c r="B6" s="16"/>
      <c r="C6" s="16"/>
      <c r="D6" s="22" t="s">
        <v>27</v>
      </c>
      <c r="E6" s="22" t="s">
        <v>28</v>
      </c>
      <c r="F6" s="22" t="s">
        <v>29</v>
      </c>
      <c r="G6" s="22" t="s">
        <v>30</v>
      </c>
      <c r="H6" s="22" t="s">
        <v>31</v>
      </c>
      <c r="I6" s="23" t="s">
        <v>0</v>
      </c>
    </row>
    <row r="7" spans="1:9" ht="30" customHeight="1" x14ac:dyDescent="0.25">
      <c r="A7" s="24"/>
      <c r="B7" s="11" t="s">
        <v>25</v>
      </c>
      <c r="C7" s="12"/>
      <c r="D7" s="25"/>
      <c r="E7" s="25"/>
      <c r="F7" s="25"/>
      <c r="G7" s="25"/>
      <c r="H7" s="25"/>
      <c r="I7" s="25"/>
    </row>
    <row r="8" spans="1:9" ht="78" customHeight="1" x14ac:dyDescent="0.25">
      <c r="A8" s="24">
        <v>1</v>
      </c>
      <c r="B8" s="26" t="s">
        <v>36</v>
      </c>
      <c r="C8" s="3" t="s">
        <v>16</v>
      </c>
      <c r="D8" s="7">
        <v>29</v>
      </c>
      <c r="E8" s="7">
        <v>30</v>
      </c>
      <c r="F8" s="7">
        <v>32</v>
      </c>
      <c r="G8" s="7">
        <v>32.299999999999997</v>
      </c>
      <c r="H8" s="7">
        <v>33</v>
      </c>
      <c r="I8" s="27">
        <f>D8+E8+F8+G8+H8</f>
        <v>156.30000000000001</v>
      </c>
    </row>
    <row r="9" spans="1:9" ht="43.5" customHeight="1" x14ac:dyDescent="0.25">
      <c r="A9" s="28">
        <v>2</v>
      </c>
      <c r="B9" s="29" t="s">
        <v>5</v>
      </c>
      <c r="C9" s="28" t="s">
        <v>4</v>
      </c>
      <c r="D9" s="30">
        <f>ROUND(D8/18,2)</f>
        <v>1.61</v>
      </c>
      <c r="E9" s="30">
        <f t="shared" ref="E9:H9" si="0">ROUND(E8/18,2)</f>
        <v>1.67</v>
      </c>
      <c r="F9" s="30">
        <f t="shared" si="0"/>
        <v>1.78</v>
      </c>
      <c r="G9" s="30">
        <f t="shared" si="0"/>
        <v>1.79</v>
      </c>
      <c r="H9" s="30">
        <f t="shared" si="0"/>
        <v>1.83</v>
      </c>
      <c r="I9" s="30">
        <f t="shared" ref="I9:I19" si="1">D9+E9+F9+G9+H9</f>
        <v>8.68</v>
      </c>
    </row>
    <row r="10" spans="1:9" ht="47.25" x14ac:dyDescent="0.25">
      <c r="A10" s="24">
        <v>3</v>
      </c>
      <c r="B10" s="29" t="s">
        <v>39</v>
      </c>
      <c r="C10" s="28" t="s">
        <v>6</v>
      </c>
      <c r="D10" s="30">
        <f>ROUND(14449*D9*1.055,2)</f>
        <v>24542.35</v>
      </c>
      <c r="E10" s="30">
        <f t="shared" ref="E10:H10" si="2">ROUND(14449*E9*1.055,2)</f>
        <v>25456.97</v>
      </c>
      <c r="F10" s="30">
        <f t="shared" si="2"/>
        <v>27133.78</v>
      </c>
      <c r="G10" s="30">
        <f t="shared" si="2"/>
        <v>27286.21</v>
      </c>
      <c r="H10" s="30">
        <f t="shared" si="2"/>
        <v>27895.96</v>
      </c>
      <c r="I10" s="30">
        <f t="shared" si="1"/>
        <v>132315.26999999999</v>
      </c>
    </row>
    <row r="11" spans="1:9" ht="49.5" customHeight="1" x14ac:dyDescent="0.25">
      <c r="A11" s="28">
        <v>4</v>
      </c>
      <c r="B11" s="29" t="s">
        <v>21</v>
      </c>
      <c r="C11" s="28" t="s">
        <v>6</v>
      </c>
      <c r="D11" s="30">
        <f>ROUND(D10*0.25,2)</f>
        <v>6135.59</v>
      </c>
      <c r="E11" s="30">
        <f t="shared" ref="E11:G11" si="3">ROUND(E10*0.25,2)</f>
        <v>6364.24</v>
      </c>
      <c r="F11" s="30">
        <f t="shared" si="3"/>
        <v>6783.45</v>
      </c>
      <c r="G11" s="30">
        <f t="shared" si="3"/>
        <v>6821.55</v>
      </c>
      <c r="H11" s="30">
        <f t="shared" ref="H11" si="4">ROUND(H10*0.25,2)</f>
        <v>6973.99</v>
      </c>
      <c r="I11" s="30">
        <f t="shared" si="1"/>
        <v>33078.82</v>
      </c>
    </row>
    <row r="12" spans="1:9" ht="48.75" customHeight="1" x14ac:dyDescent="0.25">
      <c r="A12" s="24">
        <v>5</v>
      </c>
      <c r="B12" s="29" t="s">
        <v>20</v>
      </c>
      <c r="C12" s="28" t="s">
        <v>6</v>
      </c>
      <c r="D12" s="30">
        <f>ROUND(D10*0.2,2)</f>
        <v>4908.47</v>
      </c>
      <c r="E12" s="30">
        <f t="shared" ref="E12:G12" si="5">ROUND(E10*0.2,2)</f>
        <v>5091.3900000000003</v>
      </c>
      <c r="F12" s="30">
        <f t="shared" si="5"/>
        <v>5426.76</v>
      </c>
      <c r="G12" s="30">
        <f t="shared" si="5"/>
        <v>5457.24</v>
      </c>
      <c r="H12" s="30">
        <f t="shared" ref="H12" si="6">ROUND(H10*0.2,2)</f>
        <v>5579.19</v>
      </c>
      <c r="I12" s="30">
        <f t="shared" si="1"/>
        <v>26463.05</v>
      </c>
    </row>
    <row r="13" spans="1:9" ht="85.5" customHeight="1" x14ac:dyDescent="0.25">
      <c r="A13" s="28">
        <v>6</v>
      </c>
      <c r="B13" s="29" t="s">
        <v>23</v>
      </c>
      <c r="C13" s="28" t="s">
        <v>6</v>
      </c>
      <c r="D13" s="30">
        <f>ROUND((D10)*0.15,2)</f>
        <v>3681.35</v>
      </c>
      <c r="E13" s="30">
        <f t="shared" ref="E13:G13" si="7">ROUND((E10)*0.15,2)</f>
        <v>3818.55</v>
      </c>
      <c r="F13" s="30">
        <f t="shared" si="7"/>
        <v>4070.07</v>
      </c>
      <c r="G13" s="30">
        <f t="shared" si="7"/>
        <v>4092.93</v>
      </c>
      <c r="H13" s="30">
        <f t="shared" ref="H13" si="8">ROUND((H10)*0.15,2)</f>
        <v>4184.3900000000003</v>
      </c>
      <c r="I13" s="30">
        <f t="shared" si="1"/>
        <v>19847.29</v>
      </c>
    </row>
    <row r="14" spans="1:9" ht="64.5" customHeight="1" x14ac:dyDescent="0.25">
      <c r="A14" s="24">
        <v>7</v>
      </c>
      <c r="B14" s="29" t="s">
        <v>22</v>
      </c>
      <c r="C14" s="28" t="s">
        <v>6</v>
      </c>
      <c r="D14" s="30">
        <f>ROUND(D10*0.01,2)</f>
        <v>245.42</v>
      </c>
      <c r="E14" s="30">
        <f t="shared" ref="E14:G14" si="9">ROUND(E10*0.01,2)</f>
        <v>254.57</v>
      </c>
      <c r="F14" s="30">
        <f t="shared" si="9"/>
        <v>271.33999999999997</v>
      </c>
      <c r="G14" s="30">
        <f t="shared" si="9"/>
        <v>272.86</v>
      </c>
      <c r="H14" s="30">
        <f t="shared" ref="H14" si="10">ROUND(H10*0.01,2)</f>
        <v>278.95999999999998</v>
      </c>
      <c r="I14" s="30">
        <f t="shared" si="1"/>
        <v>1323.15</v>
      </c>
    </row>
    <row r="15" spans="1:9" ht="31.5" x14ac:dyDescent="0.25">
      <c r="A15" s="28">
        <v>8</v>
      </c>
      <c r="B15" s="29" t="s">
        <v>24</v>
      </c>
      <c r="C15" s="28" t="s">
        <v>6</v>
      </c>
      <c r="D15" s="28">
        <f>ROUND((D10+D11+D12+D13+D14)*0.01,2)</f>
        <v>395.13</v>
      </c>
      <c r="E15" s="28">
        <f>ROUND((E10+E11+E12+E13+E14)*0.01,2)</f>
        <v>409.86</v>
      </c>
      <c r="F15" s="28">
        <f>ROUND((F10+F11+F12+F13+F14)*0.01,2)</f>
        <v>436.85</v>
      </c>
      <c r="G15" s="28">
        <f>ROUND((G10+G11+G12+G13+G14)*0.01,2)</f>
        <v>439.31</v>
      </c>
      <c r="H15" s="28">
        <f>ROUND((H10+H11+H12+H13+H14)*0.01,2)</f>
        <v>449.12</v>
      </c>
      <c r="I15" s="30">
        <f t="shared" si="1"/>
        <v>2130.27</v>
      </c>
    </row>
    <row r="16" spans="1:9" ht="31.5" customHeight="1" x14ac:dyDescent="0.25">
      <c r="A16" s="24">
        <v>9</v>
      </c>
      <c r="B16" s="29" t="s">
        <v>11</v>
      </c>
      <c r="C16" s="28" t="s">
        <v>6</v>
      </c>
      <c r="D16" s="31">
        <f>ROUND((D10+D11+D12+D13+D14+D15)*0.302,2)</f>
        <v>12052.31</v>
      </c>
      <c r="E16" s="31">
        <f t="shared" ref="E16:H16" si="11">ROUND((E10+E11+E12+E13+E14+E15)*0.302,2)</f>
        <v>12501.47</v>
      </c>
      <c r="F16" s="31">
        <f t="shared" si="11"/>
        <v>13324.92</v>
      </c>
      <c r="G16" s="31">
        <f t="shared" si="11"/>
        <v>13399.77</v>
      </c>
      <c r="H16" s="31">
        <f t="shared" si="11"/>
        <v>13699.21</v>
      </c>
      <c r="I16" s="30">
        <f t="shared" si="1"/>
        <v>64977.68</v>
      </c>
    </row>
    <row r="17" spans="1:9" ht="15.75" x14ac:dyDescent="0.25">
      <c r="A17" s="28">
        <v>10</v>
      </c>
      <c r="B17" s="29" t="s">
        <v>8</v>
      </c>
      <c r="C17" s="28"/>
      <c r="D17" s="30"/>
      <c r="E17" s="30"/>
      <c r="F17" s="30"/>
      <c r="G17" s="30"/>
      <c r="H17" s="30"/>
      <c r="I17" s="30"/>
    </row>
    <row r="18" spans="1:9" ht="15.75" x14ac:dyDescent="0.25">
      <c r="A18" s="28"/>
      <c r="B18" s="32" t="s">
        <v>9</v>
      </c>
      <c r="C18" s="28" t="s">
        <v>6</v>
      </c>
      <c r="D18" s="30">
        <f>D10+D11+D12+D13+D14+D15+D16</f>
        <v>51960.619999999988</v>
      </c>
      <c r="E18" s="30">
        <f t="shared" ref="E18:H18" si="12">E10+E11+E12+E13+E14+E15+E16</f>
        <v>53897.05</v>
      </c>
      <c r="F18" s="30">
        <f t="shared" si="12"/>
        <v>57447.169999999991</v>
      </c>
      <c r="G18" s="30">
        <f t="shared" si="12"/>
        <v>57769.869999999995</v>
      </c>
      <c r="H18" s="30">
        <f t="shared" si="12"/>
        <v>59060.82</v>
      </c>
      <c r="I18" s="30">
        <f t="shared" si="1"/>
        <v>280135.52999999997</v>
      </c>
    </row>
    <row r="19" spans="1:9" ht="15.75" x14ac:dyDescent="0.25">
      <c r="A19" s="33"/>
      <c r="B19" s="32" t="s">
        <v>10</v>
      </c>
      <c r="C19" s="28" t="s">
        <v>6</v>
      </c>
      <c r="D19" s="30">
        <f t="shared" ref="D19:H19" si="13">ROUND(D18*12,2)</f>
        <v>623527.43999999994</v>
      </c>
      <c r="E19" s="30">
        <f t="shared" si="13"/>
        <v>646764.6</v>
      </c>
      <c r="F19" s="30">
        <f t="shared" si="13"/>
        <v>689366.04</v>
      </c>
      <c r="G19" s="30">
        <f t="shared" si="13"/>
        <v>693238.44</v>
      </c>
      <c r="H19" s="30">
        <f t="shared" si="13"/>
        <v>708729.84</v>
      </c>
      <c r="I19" s="30">
        <f t="shared" si="1"/>
        <v>3361626.36</v>
      </c>
    </row>
    <row r="20" spans="1:9" ht="32.25" customHeight="1" x14ac:dyDescent="0.25">
      <c r="A20" s="33"/>
      <c r="B20" s="11" t="s">
        <v>26</v>
      </c>
      <c r="C20" s="12"/>
      <c r="D20" s="30"/>
      <c r="E20" s="30"/>
      <c r="F20" s="30"/>
      <c r="G20" s="30"/>
      <c r="H20" s="30"/>
      <c r="I20" s="30"/>
    </row>
    <row r="21" spans="1:9" ht="40.5" customHeight="1" x14ac:dyDescent="0.25">
      <c r="A21" s="24">
        <v>1</v>
      </c>
      <c r="B21" s="26" t="s">
        <v>17</v>
      </c>
      <c r="C21" s="3" t="s">
        <v>16</v>
      </c>
      <c r="D21" s="34">
        <v>10</v>
      </c>
      <c r="E21" s="34">
        <v>10</v>
      </c>
      <c r="F21" s="34">
        <v>10</v>
      </c>
      <c r="G21" s="34">
        <v>10</v>
      </c>
      <c r="H21" s="34">
        <v>10</v>
      </c>
      <c r="I21" s="34">
        <f>D21+E21+F21+G21+H21</f>
        <v>50</v>
      </c>
    </row>
    <row r="22" spans="1:9" ht="31.5" x14ac:dyDescent="0.25">
      <c r="A22" s="28">
        <v>2</v>
      </c>
      <c r="B22" s="29" t="s">
        <v>5</v>
      </c>
      <c r="C22" s="28" t="s">
        <v>4</v>
      </c>
      <c r="D22" s="30">
        <f>ROUND(D21/18,2)</f>
        <v>0.56000000000000005</v>
      </c>
      <c r="E22" s="30">
        <f t="shared" ref="E22:H22" si="14">ROUND(E21/18,2)</f>
        <v>0.56000000000000005</v>
      </c>
      <c r="F22" s="30">
        <f t="shared" si="14"/>
        <v>0.56000000000000005</v>
      </c>
      <c r="G22" s="30">
        <f t="shared" si="14"/>
        <v>0.56000000000000005</v>
      </c>
      <c r="H22" s="30">
        <f t="shared" si="14"/>
        <v>0.56000000000000005</v>
      </c>
      <c r="I22" s="30">
        <f t="shared" ref="I22:I40" si="15">D22+E22+F22+G22+H22</f>
        <v>2.8000000000000003</v>
      </c>
    </row>
    <row r="23" spans="1:9" ht="84" customHeight="1" x14ac:dyDescent="0.25">
      <c r="A23" s="24">
        <v>3</v>
      </c>
      <c r="B23" s="29" t="s">
        <v>39</v>
      </c>
      <c r="C23" s="28" t="s">
        <v>6</v>
      </c>
      <c r="D23" s="30">
        <f>ROUND(14449*D22*1.055,2)</f>
        <v>8536.4699999999993</v>
      </c>
      <c r="E23" s="30">
        <f t="shared" ref="E23:H23" si="16">ROUND(14449*E22*1.055,2)</f>
        <v>8536.4699999999993</v>
      </c>
      <c r="F23" s="30">
        <f t="shared" si="16"/>
        <v>8536.4699999999993</v>
      </c>
      <c r="G23" s="30">
        <f t="shared" si="16"/>
        <v>8536.4699999999993</v>
      </c>
      <c r="H23" s="30">
        <f t="shared" si="16"/>
        <v>8536.4699999999993</v>
      </c>
      <c r="I23" s="30">
        <f t="shared" si="15"/>
        <v>42682.35</v>
      </c>
    </row>
    <row r="24" spans="1:9" ht="47.25" customHeight="1" x14ac:dyDescent="0.25">
      <c r="A24" s="28">
        <v>4</v>
      </c>
      <c r="B24" s="29" t="s">
        <v>19</v>
      </c>
      <c r="C24" s="28" t="s">
        <v>6</v>
      </c>
      <c r="D24" s="30">
        <f>ROUND(D23*0.25,2)</f>
        <v>2134.12</v>
      </c>
      <c r="E24" s="30">
        <f t="shared" ref="E24:G24" si="17">ROUND(E23*0.25,2)</f>
        <v>2134.12</v>
      </c>
      <c r="F24" s="30">
        <f t="shared" si="17"/>
        <v>2134.12</v>
      </c>
      <c r="G24" s="30">
        <f t="shared" si="17"/>
        <v>2134.12</v>
      </c>
      <c r="H24" s="30">
        <f t="shared" ref="H24" si="18">ROUND(H23*0.25,2)</f>
        <v>2134.12</v>
      </c>
      <c r="I24" s="30">
        <f t="shared" si="15"/>
        <v>10670.599999999999</v>
      </c>
    </row>
    <row r="25" spans="1:9" ht="47.25" customHeight="1" x14ac:dyDescent="0.25">
      <c r="A25" s="24">
        <v>5</v>
      </c>
      <c r="B25" s="29" t="s">
        <v>20</v>
      </c>
      <c r="C25" s="28" t="s">
        <v>6</v>
      </c>
      <c r="D25" s="30">
        <f>ROUND((D23)*0.2,2)</f>
        <v>1707.29</v>
      </c>
      <c r="E25" s="30">
        <f t="shared" ref="E25:G25" si="19">ROUND((E23)*0.2,2)</f>
        <v>1707.29</v>
      </c>
      <c r="F25" s="30">
        <f t="shared" si="19"/>
        <v>1707.29</v>
      </c>
      <c r="G25" s="30">
        <f t="shared" si="19"/>
        <v>1707.29</v>
      </c>
      <c r="H25" s="30">
        <f t="shared" ref="H25" si="20">ROUND((H23)*0.2,2)</f>
        <v>1707.29</v>
      </c>
      <c r="I25" s="30">
        <f t="shared" si="15"/>
        <v>8536.4500000000007</v>
      </c>
    </row>
    <row r="26" spans="1:9" ht="47.25" x14ac:dyDescent="0.25">
      <c r="A26" s="28">
        <v>6</v>
      </c>
      <c r="B26" s="29" t="s">
        <v>23</v>
      </c>
      <c r="C26" s="28" t="s">
        <v>6</v>
      </c>
      <c r="D26" s="30">
        <f>ROUND((D23)*0.15,2)</f>
        <v>1280.47</v>
      </c>
      <c r="E26" s="30">
        <f t="shared" ref="E26:G26" si="21">ROUND((E23)*0.15,2)</f>
        <v>1280.47</v>
      </c>
      <c r="F26" s="30">
        <f t="shared" si="21"/>
        <v>1280.47</v>
      </c>
      <c r="G26" s="30">
        <f t="shared" si="21"/>
        <v>1280.47</v>
      </c>
      <c r="H26" s="30">
        <f t="shared" ref="H26" si="22">ROUND((H23)*0.15,2)</f>
        <v>1280.47</v>
      </c>
      <c r="I26" s="30">
        <f t="shared" si="15"/>
        <v>6402.35</v>
      </c>
    </row>
    <row r="27" spans="1:9" ht="62.25" customHeight="1" x14ac:dyDescent="0.25">
      <c r="A27" s="24">
        <v>7</v>
      </c>
      <c r="B27" s="29" t="s">
        <v>22</v>
      </c>
      <c r="C27" s="28" t="s">
        <v>6</v>
      </c>
      <c r="D27" s="30">
        <f>ROUND(D23*0.01,2)</f>
        <v>85.36</v>
      </c>
      <c r="E27" s="30">
        <f t="shared" ref="E27:G27" si="23">ROUND(E23*0.01,2)</f>
        <v>85.36</v>
      </c>
      <c r="F27" s="30">
        <f t="shared" si="23"/>
        <v>85.36</v>
      </c>
      <c r="G27" s="30">
        <f t="shared" si="23"/>
        <v>85.36</v>
      </c>
      <c r="H27" s="30">
        <f t="shared" ref="H27" si="24">ROUND(H23*0.01,2)</f>
        <v>85.36</v>
      </c>
      <c r="I27" s="30">
        <f t="shared" si="15"/>
        <v>426.8</v>
      </c>
    </row>
    <row r="28" spans="1:9" ht="31.5" x14ac:dyDescent="0.25">
      <c r="A28" s="28">
        <v>8</v>
      </c>
      <c r="B28" s="29" t="s">
        <v>24</v>
      </c>
      <c r="C28" s="28" t="s">
        <v>6</v>
      </c>
      <c r="D28" s="28">
        <f>ROUND((D23+D24+D25+D26+D27)*0.01,2)</f>
        <v>137.44</v>
      </c>
      <c r="E28" s="28">
        <f>ROUND((E23+E24+E25+E26+E27)*0.01,2)</f>
        <v>137.44</v>
      </c>
      <c r="F28" s="28">
        <f>ROUND((F23+F24+F25+F26+F27)*0.01,2)</f>
        <v>137.44</v>
      </c>
      <c r="G28" s="28">
        <f>ROUND((G23+G24+G25+G26+G27)*0.01,2)</f>
        <v>137.44</v>
      </c>
      <c r="H28" s="28">
        <f>ROUND((H23+H24+H25+H26+H27)*0.01,2)</f>
        <v>137.44</v>
      </c>
      <c r="I28" s="30">
        <f t="shared" si="15"/>
        <v>687.2</v>
      </c>
    </row>
    <row r="29" spans="1:9" ht="31.5" x14ac:dyDescent="0.25">
      <c r="A29" s="24">
        <v>9</v>
      </c>
      <c r="B29" s="29" t="s">
        <v>11</v>
      </c>
      <c r="C29" s="28" t="s">
        <v>6</v>
      </c>
      <c r="D29" s="31">
        <f>ROUND((D23+D24+D25+D26+D27+D28)*0.302,2)</f>
        <v>4192.1099999999997</v>
      </c>
      <c r="E29" s="31">
        <f t="shared" ref="E29:H29" si="25">ROUND((E23+E24+E25+E26+E27+E28)*0.302,2)</f>
        <v>4192.1099999999997</v>
      </c>
      <c r="F29" s="31">
        <f t="shared" si="25"/>
        <v>4192.1099999999997</v>
      </c>
      <c r="G29" s="31">
        <f t="shared" si="25"/>
        <v>4192.1099999999997</v>
      </c>
      <c r="H29" s="31">
        <f t="shared" si="25"/>
        <v>4192.1099999999997</v>
      </c>
      <c r="I29" s="30">
        <f t="shared" si="15"/>
        <v>20960.55</v>
      </c>
    </row>
    <row r="30" spans="1:9" ht="31.5" x14ac:dyDescent="0.25">
      <c r="A30" s="28">
        <v>10</v>
      </c>
      <c r="B30" s="29" t="s">
        <v>18</v>
      </c>
      <c r="C30" s="28"/>
      <c r="D30" s="30"/>
      <c r="E30" s="30"/>
      <c r="F30" s="30"/>
      <c r="G30" s="30"/>
      <c r="H30" s="30"/>
      <c r="I30" s="30"/>
    </row>
    <row r="31" spans="1:9" ht="15.75" x14ac:dyDescent="0.25">
      <c r="A31" s="33"/>
      <c r="B31" s="32" t="s">
        <v>9</v>
      </c>
      <c r="C31" s="28" t="s">
        <v>6</v>
      </c>
      <c r="D31" s="30">
        <f>D23+D24+D25+D26+D27+D28+D29</f>
        <v>18073.260000000002</v>
      </c>
      <c r="E31" s="30">
        <f t="shared" ref="E31:H31" si="26">E23+E24+E25+E26+E27+E28+E29</f>
        <v>18073.260000000002</v>
      </c>
      <c r="F31" s="30">
        <f t="shared" si="26"/>
        <v>18073.260000000002</v>
      </c>
      <c r="G31" s="30">
        <f t="shared" si="26"/>
        <v>18073.260000000002</v>
      </c>
      <c r="H31" s="30">
        <f t="shared" si="26"/>
        <v>18073.260000000002</v>
      </c>
      <c r="I31" s="30">
        <f t="shared" si="15"/>
        <v>90366.300000000017</v>
      </c>
    </row>
    <row r="32" spans="1:9" ht="15.75" x14ac:dyDescent="0.25">
      <c r="A32" s="33"/>
      <c r="B32" s="32" t="s">
        <v>10</v>
      </c>
      <c r="C32" s="28" t="s">
        <v>6</v>
      </c>
      <c r="D32" s="30">
        <f>ROUND(D31*12,2)</f>
        <v>216879.12</v>
      </c>
      <c r="E32" s="30">
        <f t="shared" ref="E32:H32" si="27">ROUND(E31*12,2)</f>
        <v>216879.12</v>
      </c>
      <c r="F32" s="30">
        <f t="shared" si="27"/>
        <v>216879.12</v>
      </c>
      <c r="G32" s="30">
        <f t="shared" si="27"/>
        <v>216879.12</v>
      </c>
      <c r="H32" s="30">
        <f t="shared" si="27"/>
        <v>216879.12</v>
      </c>
      <c r="I32" s="30">
        <f t="shared" si="15"/>
        <v>1084395.6000000001</v>
      </c>
    </row>
    <row r="33" spans="1:9" ht="19.5" customHeight="1" x14ac:dyDescent="0.25">
      <c r="A33" s="33"/>
      <c r="B33" s="13" t="s">
        <v>12</v>
      </c>
      <c r="C33" s="14"/>
      <c r="D33" s="33"/>
      <c r="E33" s="33"/>
      <c r="F33" s="33"/>
      <c r="G33" s="33"/>
      <c r="H33" s="33"/>
      <c r="I33" s="30"/>
    </row>
    <row r="34" spans="1:9" ht="15.75" x14ac:dyDescent="0.25">
      <c r="A34" s="33"/>
      <c r="B34" s="29" t="s">
        <v>41</v>
      </c>
      <c r="C34" s="28" t="s">
        <v>6</v>
      </c>
      <c r="D34" s="30">
        <f>ROUND((D19+D32)*0.192,2)</f>
        <v>161358.06</v>
      </c>
      <c r="E34" s="30">
        <f t="shared" ref="E34:H34" si="28">ROUND((E19+E32)*0.192,2)</f>
        <v>165819.59</v>
      </c>
      <c r="F34" s="30">
        <f t="shared" si="28"/>
        <v>173999.07</v>
      </c>
      <c r="G34" s="30">
        <f t="shared" si="28"/>
        <v>174742.57</v>
      </c>
      <c r="H34" s="30">
        <f t="shared" si="28"/>
        <v>177716.92</v>
      </c>
      <c r="I34" s="30">
        <f t="shared" si="15"/>
        <v>853636.21000000008</v>
      </c>
    </row>
    <row r="35" spans="1:9" ht="66" customHeight="1" x14ac:dyDescent="0.25">
      <c r="A35" s="33"/>
      <c r="B35" s="9" t="s">
        <v>14</v>
      </c>
      <c r="C35" s="10"/>
      <c r="D35" s="30"/>
      <c r="E35" s="30"/>
      <c r="F35" s="30"/>
      <c r="G35" s="30"/>
      <c r="H35" s="30"/>
      <c r="I35" s="34"/>
    </row>
    <row r="36" spans="1:9" ht="45" customHeight="1" x14ac:dyDescent="0.25">
      <c r="A36" s="33"/>
      <c r="B36" s="29" t="s">
        <v>42</v>
      </c>
      <c r="C36" s="28" t="s">
        <v>6</v>
      </c>
      <c r="D36" s="30">
        <f>ROUND(0.24*(D19+D32),2)</f>
        <v>201697.57</v>
      </c>
      <c r="E36" s="30">
        <f t="shared" ref="E36:H36" si="29">ROUND(0.24*(E19+E32),2)</f>
        <v>207274.49</v>
      </c>
      <c r="F36" s="30">
        <f t="shared" si="29"/>
        <v>217498.84</v>
      </c>
      <c r="G36" s="30">
        <f t="shared" si="29"/>
        <v>218428.21</v>
      </c>
      <c r="H36" s="30">
        <f t="shared" si="29"/>
        <v>222146.15</v>
      </c>
      <c r="I36" s="30">
        <f t="shared" si="15"/>
        <v>1067045.26</v>
      </c>
    </row>
    <row r="37" spans="1:9" ht="66.75" customHeight="1" x14ac:dyDescent="0.25">
      <c r="A37" s="33"/>
      <c r="B37" s="9" t="s">
        <v>13</v>
      </c>
      <c r="C37" s="10"/>
      <c r="D37" s="33"/>
      <c r="E37" s="33"/>
      <c r="F37" s="33"/>
      <c r="G37" s="33"/>
      <c r="H37" s="33"/>
      <c r="I37" s="30"/>
    </row>
    <row r="38" spans="1:9" ht="79.5" customHeight="1" x14ac:dyDescent="0.25">
      <c r="A38" s="33"/>
      <c r="B38" s="29" t="s">
        <v>43</v>
      </c>
      <c r="C38" s="28" t="s">
        <v>6</v>
      </c>
      <c r="D38" s="30">
        <f>ROUND(0.227*(D19+D32),2)</f>
        <v>190772.29</v>
      </c>
      <c r="E38" s="30">
        <f t="shared" ref="E38:H38" si="30">ROUND(0.227*(E19+E32),2)</f>
        <v>196047.12</v>
      </c>
      <c r="F38" s="30">
        <f t="shared" si="30"/>
        <v>205717.65</v>
      </c>
      <c r="G38" s="30">
        <f t="shared" si="30"/>
        <v>206596.69</v>
      </c>
      <c r="H38" s="30">
        <f t="shared" si="30"/>
        <v>210113.23</v>
      </c>
      <c r="I38" s="30">
        <f t="shared" si="15"/>
        <v>1009246.98</v>
      </c>
    </row>
    <row r="39" spans="1:9" ht="68.25" customHeight="1" x14ac:dyDescent="0.25">
      <c r="A39" s="33"/>
      <c r="B39" s="9" t="s">
        <v>15</v>
      </c>
      <c r="C39" s="10"/>
      <c r="D39" s="33"/>
      <c r="E39" s="33"/>
      <c r="F39" s="33"/>
      <c r="G39" s="33"/>
      <c r="H39" s="33"/>
      <c r="I39" s="30"/>
    </row>
    <row r="40" spans="1:9" ht="15.75" x14ac:dyDescent="0.25">
      <c r="A40" s="33"/>
      <c r="B40" s="33"/>
      <c r="C40" s="28" t="s">
        <v>6</v>
      </c>
      <c r="D40" s="30">
        <f>D19+D34+D36+D38+D32</f>
        <v>1394234.48</v>
      </c>
      <c r="E40" s="30">
        <f>E19+E34+E36+E38+E32</f>
        <v>1432784.92</v>
      </c>
      <c r="F40" s="30">
        <f>F19+F34+F36+F38+F32</f>
        <v>1503460.7200000002</v>
      </c>
      <c r="G40" s="30">
        <f>G19+G34+G36+G38+G32</f>
        <v>1509885.0299999998</v>
      </c>
      <c r="H40" s="30">
        <f>H19+H34+H36+H38+H32</f>
        <v>1535585.2599999998</v>
      </c>
      <c r="I40" s="30">
        <f t="shared" si="15"/>
        <v>7375950.4100000001</v>
      </c>
    </row>
    <row r="41" spans="1:9" ht="36.75" customHeight="1" x14ac:dyDescent="0.25">
      <c r="A41" s="33"/>
      <c r="B41" s="6" t="s">
        <v>33</v>
      </c>
      <c r="C41" s="7" t="s">
        <v>32</v>
      </c>
      <c r="D41" s="34">
        <v>25</v>
      </c>
      <c r="E41" s="34">
        <v>25</v>
      </c>
      <c r="F41" s="34">
        <v>25</v>
      </c>
      <c r="G41" s="34">
        <v>25</v>
      </c>
      <c r="H41" s="34">
        <v>25</v>
      </c>
      <c r="I41" s="34">
        <v>25</v>
      </c>
    </row>
    <row r="42" spans="1:9" ht="118.5" customHeight="1" x14ac:dyDescent="0.25">
      <c r="A42" s="33"/>
      <c r="B42" s="6" t="s">
        <v>34</v>
      </c>
      <c r="C42" s="7" t="s">
        <v>6</v>
      </c>
      <c r="D42" s="34"/>
      <c r="E42" s="34"/>
      <c r="F42" s="34"/>
      <c r="G42" s="34"/>
      <c r="H42" s="34"/>
      <c r="I42" s="34">
        <f>ROUND(I40/I41/5,0)</f>
        <v>59008</v>
      </c>
    </row>
    <row r="43" spans="1:9" ht="300.75" customHeight="1" x14ac:dyDescent="0.25">
      <c r="A43" s="33"/>
      <c r="B43" s="6" t="s">
        <v>40</v>
      </c>
      <c r="C43" s="7" t="s">
        <v>6</v>
      </c>
      <c r="D43" s="34"/>
      <c r="E43" s="34"/>
      <c r="F43" s="34"/>
      <c r="G43" s="34"/>
      <c r="H43" s="34"/>
      <c r="I43" s="34">
        <v>4061</v>
      </c>
    </row>
    <row r="44" spans="1:9" ht="49.5" customHeight="1" x14ac:dyDescent="0.25">
      <c r="A44" s="33"/>
      <c r="B44" s="6" t="s">
        <v>35</v>
      </c>
      <c r="C44" s="7" t="s">
        <v>6</v>
      </c>
      <c r="D44" s="30"/>
      <c r="E44" s="30"/>
      <c r="F44" s="30"/>
      <c r="G44" s="30"/>
      <c r="H44" s="30"/>
      <c r="I44" s="34">
        <f>I42+I43</f>
        <v>63069</v>
      </c>
    </row>
    <row r="45" spans="1:9" x14ac:dyDescent="0.25">
      <c r="D45" s="4"/>
      <c r="E45" s="4"/>
      <c r="F45" s="4"/>
      <c r="G45" s="4"/>
      <c r="H45" s="4"/>
      <c r="I45" s="4"/>
    </row>
    <row r="47" spans="1:9" x14ac:dyDescent="0.25">
      <c r="D47" s="4"/>
      <c r="E47" s="4"/>
      <c r="F47" s="4"/>
      <c r="G47" s="4"/>
      <c r="H47" s="4"/>
      <c r="I47" s="4"/>
    </row>
  </sheetData>
  <mergeCells count="11">
    <mergeCell ref="A3:I3"/>
    <mergeCell ref="B35:C35"/>
    <mergeCell ref="D5:G5"/>
    <mergeCell ref="B20:C20"/>
    <mergeCell ref="B39:C39"/>
    <mergeCell ref="B37:C37"/>
    <mergeCell ref="B33:C33"/>
    <mergeCell ref="A5:A6"/>
    <mergeCell ref="B7:C7"/>
    <mergeCell ref="C5:C6"/>
    <mergeCell ref="B5:B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5" orientation="portrait" r:id="rId1"/>
  <rowBreaks count="1" manualBreakCount="1">
    <brk id="3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5-дневная  неделя</vt:lpstr>
      <vt:lpstr>'5-дневная  неделя'!Заголовки_для_печати</vt:lpstr>
      <vt:lpstr>'5-дневная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2023-05-26T09:34:39Z</dcterms:modified>
</cp:coreProperties>
</file>