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 activeTab="2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инклюзия'!$A$1:$I$45</definedName>
    <definedName name="_xlnm.Print_Area" localSheetId="2">'5- дневная  надомники'!$A$1:$I$41</definedName>
    <definedName name="_xlnm.Print_Area" localSheetId="0">'5- дневная  с селом'!$A$1:$I$46</definedName>
  </definedNames>
  <calcPr calcId="145621"/>
</workbook>
</file>

<file path=xl/calcChain.xml><?xml version="1.0" encoding="utf-8"?>
<calcChain xmlns="http://schemas.openxmlformats.org/spreadsheetml/2006/main">
  <c r="E39" i="7" l="1"/>
  <c r="F39" i="7"/>
  <c r="G39" i="7"/>
  <c r="H39" i="7"/>
  <c r="D39" i="7"/>
  <c r="E37" i="7"/>
  <c r="F37" i="7"/>
  <c r="G37" i="7"/>
  <c r="H37" i="7"/>
  <c r="D37" i="7"/>
  <c r="E40" i="6" l="1"/>
  <c r="F40" i="6"/>
  <c r="G40" i="6"/>
  <c r="H40" i="6"/>
  <c r="D40" i="6"/>
  <c r="E38" i="6"/>
  <c r="F38" i="6"/>
  <c r="G38" i="6"/>
  <c r="H38" i="6"/>
  <c r="D38" i="6"/>
  <c r="E36" i="6"/>
  <c r="F36" i="6"/>
  <c r="G36" i="6"/>
  <c r="H36" i="6"/>
  <c r="D36" i="6"/>
  <c r="H34" i="8" l="1"/>
  <c r="G34" i="8"/>
  <c r="F34" i="8"/>
  <c r="E34" i="8"/>
  <c r="D34" i="8"/>
  <c r="H35" i="7"/>
  <c r="G35" i="7"/>
  <c r="F35" i="7"/>
  <c r="E35" i="7"/>
  <c r="D35" i="7"/>
  <c r="H24" i="8" l="1"/>
  <c r="G24" i="8"/>
  <c r="F24" i="8"/>
  <c r="E24" i="8"/>
  <c r="D24" i="8"/>
  <c r="H24" i="7"/>
  <c r="G24" i="7"/>
  <c r="F24" i="7"/>
  <c r="E24" i="7"/>
  <c r="D24" i="7"/>
  <c r="H24" i="6"/>
  <c r="G24" i="6"/>
  <c r="F24" i="6"/>
  <c r="E24" i="6"/>
  <c r="D24" i="6"/>
  <c r="H11" i="8"/>
  <c r="G11" i="8"/>
  <c r="F11" i="8"/>
  <c r="E11" i="8"/>
  <c r="D11" i="8"/>
  <c r="H10" i="7"/>
  <c r="G10" i="7"/>
  <c r="F10" i="7"/>
  <c r="E10" i="7"/>
  <c r="D10" i="7"/>
  <c r="H10" i="6"/>
  <c r="G10" i="6"/>
  <c r="F10" i="6"/>
  <c r="E10" i="6"/>
  <c r="D10" i="6"/>
  <c r="I8" i="8"/>
  <c r="I8" i="7"/>
  <c r="I8" i="6"/>
  <c r="E27" i="8" l="1"/>
  <c r="F27" i="8"/>
  <c r="G27" i="8"/>
  <c r="H27" i="8"/>
  <c r="D27" i="8"/>
  <c r="I27" i="8" s="1"/>
  <c r="I22" i="8" l="1"/>
  <c r="I23" i="8"/>
  <c r="I24" i="8"/>
  <c r="H22" i="8"/>
  <c r="H23" i="8" s="1"/>
  <c r="G22" i="8"/>
  <c r="I21" i="8"/>
  <c r="H9" i="8"/>
  <c r="H10" i="8" s="1"/>
  <c r="F22" i="8"/>
  <c r="F23" i="8" s="1"/>
  <c r="E22" i="8"/>
  <c r="E23" i="8" s="1"/>
  <c r="D22" i="8"/>
  <c r="D23" i="8" s="1"/>
  <c r="G9" i="8"/>
  <c r="G10" i="8" s="1"/>
  <c r="F9" i="8"/>
  <c r="F10" i="8" s="1"/>
  <c r="E9" i="8"/>
  <c r="E10" i="8" s="1"/>
  <c r="D9" i="8"/>
  <c r="D10" i="8" s="1"/>
  <c r="I10" i="8" s="1"/>
  <c r="G14" i="8" l="1"/>
  <c r="H14" i="8"/>
  <c r="E14" i="8"/>
  <c r="F14" i="8"/>
  <c r="I9" i="8"/>
  <c r="H25" i="8"/>
  <c r="H26" i="8"/>
  <c r="H13" i="8"/>
  <c r="H12" i="8"/>
  <c r="F12" i="8"/>
  <c r="F13" i="8"/>
  <c r="E26" i="8"/>
  <c r="E25" i="8"/>
  <c r="E13" i="8"/>
  <c r="E12" i="8"/>
  <c r="G13" i="8"/>
  <c r="G12" i="8"/>
  <c r="F25" i="8"/>
  <c r="F26" i="8"/>
  <c r="F28" i="8" l="1"/>
  <c r="F29" i="8" s="1"/>
  <c r="H28" i="8"/>
  <c r="E28" i="8"/>
  <c r="D14" i="8"/>
  <c r="I14" i="8" s="1"/>
  <c r="I11" i="8"/>
  <c r="F16" i="8"/>
  <c r="F15" i="8"/>
  <c r="H15" i="8"/>
  <c r="H16" i="8" s="1"/>
  <c r="E15" i="8"/>
  <c r="E16" i="8" s="1"/>
  <c r="G15" i="8"/>
  <c r="G16" i="8" s="1"/>
  <c r="D25" i="8"/>
  <c r="D26" i="8"/>
  <c r="D12" i="8"/>
  <c r="I12" i="8" s="1"/>
  <c r="D13" i="8"/>
  <c r="I13" i="8" s="1"/>
  <c r="H29" i="8" l="1"/>
  <c r="H31" i="8" s="1"/>
  <c r="H32" i="8" s="1"/>
  <c r="F31" i="8"/>
  <c r="F32" i="8" s="1"/>
  <c r="D28" i="8"/>
  <c r="E29" i="8"/>
  <c r="E31" i="8" s="1"/>
  <c r="E32" i="8" s="1"/>
  <c r="E36" i="8" s="1"/>
  <c r="F18" i="8"/>
  <c r="E18" i="8"/>
  <c r="E19" i="8" s="1"/>
  <c r="H18" i="8"/>
  <c r="G18" i="8"/>
  <c r="G19" i="8" s="1"/>
  <c r="D15" i="8"/>
  <c r="I15" i="8" s="1"/>
  <c r="H19" i="8"/>
  <c r="F19" i="8"/>
  <c r="H36" i="8" l="1"/>
  <c r="D29" i="8"/>
  <c r="D31" i="8" s="1"/>
  <c r="D16" i="8"/>
  <c r="D18" i="8" s="1"/>
  <c r="F36" i="8"/>
  <c r="I18" i="8" l="1"/>
  <c r="I16" i="8"/>
  <c r="D19" i="8" l="1"/>
  <c r="I19" i="8" s="1"/>
  <c r="D32" i="8"/>
  <c r="D36" i="8" l="1"/>
  <c r="H23" i="7" l="1"/>
  <c r="G23" i="7"/>
  <c r="F23" i="7"/>
  <c r="E23" i="7"/>
  <c r="D23" i="7"/>
  <c r="I22" i="7"/>
  <c r="H9" i="7"/>
  <c r="G9" i="7"/>
  <c r="F9" i="7"/>
  <c r="E9" i="7"/>
  <c r="D9" i="7"/>
  <c r="I9" i="7" s="1"/>
  <c r="E13" i="7" l="1"/>
  <c r="G13" i="7"/>
  <c r="F13" i="7"/>
  <c r="H13" i="7"/>
  <c r="F15" i="7"/>
  <c r="F14" i="7"/>
  <c r="F12" i="7"/>
  <c r="F11" i="7"/>
  <c r="H15" i="7"/>
  <c r="H14" i="7"/>
  <c r="H12" i="7"/>
  <c r="H11" i="7"/>
  <c r="D28" i="7"/>
  <c r="D27" i="7"/>
  <c r="D26" i="7"/>
  <c r="D25" i="7"/>
  <c r="I24" i="7"/>
  <c r="F28" i="7"/>
  <c r="F27" i="7"/>
  <c r="F26" i="7"/>
  <c r="F25" i="7"/>
  <c r="H28" i="7"/>
  <c r="H27" i="7"/>
  <c r="H26" i="7"/>
  <c r="H25" i="7"/>
  <c r="E15" i="7"/>
  <c r="E14" i="7"/>
  <c r="E12" i="7"/>
  <c r="E11" i="7"/>
  <c r="G15" i="7"/>
  <c r="G14" i="7"/>
  <c r="G12" i="7"/>
  <c r="G11" i="7"/>
  <c r="E28" i="7"/>
  <c r="E27" i="7"/>
  <c r="E26" i="7"/>
  <c r="E25" i="7"/>
  <c r="G28" i="7"/>
  <c r="G27" i="7"/>
  <c r="G26" i="7"/>
  <c r="G25" i="7"/>
  <c r="I23" i="7"/>
  <c r="D13" i="7" l="1"/>
  <c r="H29" i="7"/>
  <c r="H30" i="7" s="1"/>
  <c r="F29" i="7"/>
  <c r="F30" i="7" s="1"/>
  <c r="D29" i="7"/>
  <c r="G29" i="7"/>
  <c r="G30" i="7" s="1"/>
  <c r="E29" i="7"/>
  <c r="E30" i="7" s="1"/>
  <c r="G16" i="7"/>
  <c r="G17" i="7" s="1"/>
  <c r="I26" i="7"/>
  <c r="I27" i="7"/>
  <c r="H16" i="7"/>
  <c r="H17" i="7" s="1"/>
  <c r="I10" i="7"/>
  <c r="D15" i="7"/>
  <c r="I15" i="7" s="1"/>
  <c r="D14" i="7"/>
  <c r="I14" i="7" s="1"/>
  <c r="I13" i="7"/>
  <c r="D12" i="7"/>
  <c r="I12" i="7" s="1"/>
  <c r="D11" i="7"/>
  <c r="I11" i="7" s="1"/>
  <c r="E16" i="7"/>
  <c r="E17" i="7" s="1"/>
  <c r="I25" i="7"/>
  <c r="I28" i="7"/>
  <c r="I29" i="7"/>
  <c r="F16" i="7"/>
  <c r="F17" i="7" s="1"/>
  <c r="H23" i="6"/>
  <c r="H9" i="6"/>
  <c r="I22" i="6"/>
  <c r="E32" i="7" l="1"/>
  <c r="D30" i="7"/>
  <c r="D32" i="7" s="1"/>
  <c r="H32" i="7"/>
  <c r="G32" i="7"/>
  <c r="G33" i="7" s="1"/>
  <c r="F32" i="7"/>
  <c r="G19" i="7"/>
  <c r="G20" i="7" s="1"/>
  <c r="H19" i="7"/>
  <c r="H20" i="7" s="1"/>
  <c r="E19" i="7"/>
  <c r="E20" i="7" s="1"/>
  <c r="F19" i="7"/>
  <c r="F20" i="7" s="1"/>
  <c r="E33" i="7"/>
  <c r="F33" i="7"/>
  <c r="H33" i="7"/>
  <c r="D16" i="7"/>
  <c r="I16" i="7" s="1"/>
  <c r="H25" i="6"/>
  <c r="H27" i="6"/>
  <c r="H29" i="6"/>
  <c r="H26" i="6"/>
  <c r="H28" i="6"/>
  <c r="H12" i="6"/>
  <c r="H14" i="6"/>
  <c r="H11" i="6"/>
  <c r="H13" i="6"/>
  <c r="H15" i="6"/>
  <c r="D17" i="7" l="1"/>
  <c r="D19" i="7" s="1"/>
  <c r="D33" i="7"/>
  <c r="I33" i="7" s="1"/>
  <c r="I32" i="7"/>
  <c r="I17" i="7"/>
  <c r="I30" i="7"/>
  <c r="H16" i="6"/>
  <c r="H17" i="6" s="1"/>
  <c r="H30" i="6"/>
  <c r="H31" i="6" s="1"/>
  <c r="H33" i="6" l="1"/>
  <c r="H34" i="6" s="1"/>
  <c r="G41" i="7"/>
  <c r="H19" i="6"/>
  <c r="H20" i="6" s="1"/>
  <c r="F41" i="7"/>
  <c r="E41" i="7"/>
  <c r="H41" i="7"/>
  <c r="I19" i="7" l="1"/>
  <c r="D20" i="7"/>
  <c r="I39" i="7" l="1"/>
  <c r="I37" i="7"/>
  <c r="I35" i="7"/>
  <c r="I20" i="7"/>
  <c r="H42" i="6" l="1"/>
  <c r="D41" i="7"/>
  <c r="I41" i="7" s="1"/>
  <c r="I43" i="7" s="1"/>
  <c r="F9" i="6" l="1"/>
  <c r="G9" i="6"/>
  <c r="G23" i="6"/>
  <c r="G29" i="6" l="1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31" i="6" s="1"/>
  <c r="G16" i="6"/>
  <c r="G17" i="6" s="1"/>
  <c r="G33" i="6" l="1"/>
  <c r="G34" i="6" s="1"/>
  <c r="G19" i="6"/>
  <c r="G20" i="6" s="1"/>
  <c r="F19" i="6"/>
  <c r="F20" i="6" s="1"/>
  <c r="F23" i="6"/>
  <c r="E23" i="6"/>
  <c r="D23" i="6"/>
  <c r="I23" i="6" l="1"/>
  <c r="E29" i="6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E9" i="6"/>
  <c r="D9" i="6"/>
  <c r="I9" i="6" l="1"/>
  <c r="I25" i="6"/>
  <c r="I27" i="6"/>
  <c r="I29" i="6"/>
  <c r="I26" i="6"/>
  <c r="I28" i="6"/>
  <c r="I24" i="6"/>
  <c r="F30" i="6"/>
  <c r="F31" i="6" s="1"/>
  <c r="E30" i="6"/>
  <c r="E31" i="6" s="1"/>
  <c r="D30" i="6"/>
  <c r="E15" i="6"/>
  <c r="E14" i="6"/>
  <c r="D15" i="6"/>
  <c r="I15" i="6" s="1"/>
  <c r="D14" i="6"/>
  <c r="I14" i="6" s="1"/>
  <c r="D13" i="6"/>
  <c r="D12" i="6"/>
  <c r="D11" i="6"/>
  <c r="E13" i="6"/>
  <c r="E12" i="6"/>
  <c r="E11" i="6"/>
  <c r="F33" i="6" l="1"/>
  <c r="F34" i="6" s="1"/>
  <c r="D31" i="6"/>
  <c r="D33" i="6" s="1"/>
  <c r="E33" i="6"/>
  <c r="E34" i="6" s="1"/>
  <c r="I30" i="6"/>
  <c r="I10" i="6"/>
  <c r="E16" i="6"/>
  <c r="E17" i="6" s="1"/>
  <c r="I12" i="6"/>
  <c r="D16" i="6"/>
  <c r="I16" i="6" s="1"/>
  <c r="I11" i="6"/>
  <c r="I13" i="6"/>
  <c r="I31" i="6"/>
  <c r="D17" i="6" l="1"/>
  <c r="D19" i="6" s="1"/>
  <c r="E19" i="6"/>
  <c r="E20" i="6" s="1"/>
  <c r="I33" i="6"/>
  <c r="I19" i="6" l="1"/>
  <c r="I17" i="6"/>
  <c r="D34" i="6"/>
  <c r="I34" i="6" l="1"/>
  <c r="D20" i="6" l="1"/>
  <c r="I20" i="6" l="1"/>
  <c r="F42" i="6"/>
  <c r="I40" i="6"/>
  <c r="I38" i="6"/>
  <c r="I36" i="6"/>
  <c r="E42" i="6"/>
  <c r="G42" i="6" l="1"/>
  <c r="D42" i="6"/>
  <c r="I42" i="6" l="1"/>
  <c r="I44" i="6" s="1"/>
  <c r="I45" i="7"/>
  <c r="G23" i="8"/>
  <c r="I46" i="6" l="1"/>
  <c r="G25" i="8" l="1"/>
  <c r="G26" i="8"/>
  <c r="I26" i="8" s="1"/>
  <c r="G28" i="8" l="1"/>
  <c r="I28" i="8" s="1"/>
  <c r="I25" i="8"/>
  <c r="G29" i="8" l="1"/>
  <c r="I29" i="8" s="1"/>
  <c r="G31" i="8" l="1"/>
  <c r="I31" i="8" s="1"/>
  <c r="G32" i="8" l="1"/>
  <c r="I32" i="8" s="1"/>
  <c r="I34" i="8" l="1"/>
  <c r="G36" i="8" l="1"/>
  <c r="I36" i="8"/>
  <c r="I38" i="8" s="1"/>
  <c r="I40" i="8" s="1"/>
</calcChain>
</file>

<file path=xl/sharedStrings.xml><?xml version="1.0" encoding="utf-8"?>
<sst xmlns="http://schemas.openxmlformats.org/spreadsheetml/2006/main" count="241" uniqueCount="62">
  <si>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</si>
  <si>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</si>
  <si>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</si>
  <si>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</si>
  <si>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</si>
  <si>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</si>
  <si>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</si>
  <si>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</si>
  <si>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</si>
  <si>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</si>
  <si>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</si>
  <si>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</si>
  <si>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</si>
  <si>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</si>
  <si>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</si>
  <si>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</si>
  <si>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</si>
  <si>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</si>
  <si>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</si>
  <si>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</si>
  <si>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</si>
  <si>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</si>
  <si>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</si>
  <si>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</si>
  <si>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</si>
  <si>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</si>
  <si>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</si>
  <si>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</si>
  <si>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</si>
  <si>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</si>
  <si>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</si>
  <si>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</si>
  <si>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</si>
  <si>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</si>
  <si>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</si>
  <si>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</si>
  <si>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</si>
  <si>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</si>
  <si>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</si>
  <si>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инклюзивное образование (15% от ФЗП по ставкам заработной платы за каждого обучающегося)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</si>
  <si>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</si>
  <si>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</si>
  <si>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</si>
  <si>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</si>
  <si>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</si>
  <si>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</si>
  <si>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</si>
  <si>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</si>
  <si>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</si>
  <si>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Численность обучающихся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</si>
  <si>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</si>
  <si>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№8</t>
  </si>
  <si>
    <t>Приложение №9</t>
  </si>
  <si>
    <t>Размер заработной платы в соответствии со ставкой заработной платы (с учетом индексации с 01.10.2023 года на 5,5%)</t>
  </si>
  <si>
    <t>2023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 (за работу в сельских населенных пунктах и рабочих поселках-5-дневная учебная неделя)</t>
  </si>
  <si>
    <t>2023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образования, при реализации адаптированных  образовательных программ основного общего образования обучающимся с ОВЗ в классах с инклюзивным образованием (5-дневная рабочая неделя)</t>
  </si>
  <si>
    <t>2023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основного общего образования, при реализации   образовательных программ основного общего образования по очной форме обучения при обучении на дому (5-дневная рабочая неделя)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</si>
  <si>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</si>
  <si>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</si>
  <si>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</si>
  <si>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</si>
  <si>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Приложение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</si>
</sst>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="78" zoomScaleNormal="77" zoomScaleSheetLayoutView="78" workbookViewId="0">
      <pane xSplit="3" ySplit="6" topLeftCell="D40" activePane="bottomRight" state="frozen"/>
      <selection pane="topRight" activeCell="D1" sqref="D1"/>
      <selection pane="bottomLeft" activeCell="A5" sqref="A5"/>
      <selection pane="bottomRight" activeCell="B47" sqref="B47:C47"/>
    </sheetView>
  </sheetViews>
  <sheetFormatPr defaultRowHeight="15" x14ac:dyDescent="0.25"/>
  <cols>
    <col min="1" max="1" width="7.140625" style="6" customWidth="1"/>
    <col min="2" max="2" width="44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51" t="s">
        <v>51</v>
      </c>
      <c r="I1" s="51"/>
    </row>
    <row r="2" spans="1:11" s="7" customFormat="1" ht="18.75" x14ac:dyDescent="0.3">
      <c r="I2" s="23"/>
    </row>
    <row r="3" spans="1:11" s="7" customFormat="1" ht="52.5" customHeight="1" x14ac:dyDescent="0.3">
      <c r="A3" s="54" t="s">
        <v>54</v>
      </c>
      <c r="B3" s="54"/>
      <c r="C3" s="54"/>
      <c r="D3" s="54"/>
      <c r="E3" s="54"/>
      <c r="F3" s="54"/>
      <c r="G3" s="54"/>
      <c r="H3" s="54"/>
      <c r="I3" s="54"/>
    </row>
    <row r="5" spans="1:11" ht="15" customHeight="1" x14ac:dyDescent="0.25">
      <c r="A5" s="44" t="s">
        <v>1</v>
      </c>
      <c r="B5" s="46" t="s">
        <v>2</v>
      </c>
      <c r="C5" s="46" t="s">
        <v>3</v>
      </c>
      <c r="D5" s="52" t="s">
        <v>7</v>
      </c>
      <c r="E5" s="53"/>
      <c r="F5" s="53"/>
      <c r="G5" s="53"/>
      <c r="H5" s="27"/>
      <c r="I5" s="8"/>
    </row>
    <row r="6" spans="1:11" ht="15" customHeight="1" x14ac:dyDescent="0.25">
      <c r="A6" s="45"/>
      <c r="B6" s="46"/>
      <c r="C6" s="46"/>
      <c r="D6" s="26" t="s">
        <v>30</v>
      </c>
      <c r="E6" s="26" t="s">
        <v>31</v>
      </c>
      <c r="F6" s="26" t="s">
        <v>32</v>
      </c>
      <c r="G6" s="26" t="s">
        <v>33</v>
      </c>
      <c r="H6" s="26" t="s">
        <v>34</v>
      </c>
      <c r="I6" s="24" t="s">
        <v>0</v>
      </c>
    </row>
    <row r="7" spans="1:11" ht="30" customHeight="1" x14ac:dyDescent="0.25">
      <c r="A7" s="4"/>
      <c r="B7" s="42" t="s">
        <v>28</v>
      </c>
      <c r="C7" s="43"/>
      <c r="D7" s="9"/>
      <c r="E7" s="9"/>
      <c r="F7" s="9"/>
      <c r="G7" s="9"/>
      <c r="H7" s="9"/>
      <c r="I7" s="9"/>
    </row>
    <row r="8" spans="1:11" ht="77.25" customHeight="1" x14ac:dyDescent="0.25">
      <c r="A8" s="4">
        <v>1</v>
      </c>
      <c r="B8" s="19" t="s">
        <v>50</v>
      </c>
      <c r="C8" s="10" t="s">
        <v>17</v>
      </c>
      <c r="D8" s="55">
        <v>29</v>
      </c>
      <c r="E8" s="55">
        <v>29.3</v>
      </c>
      <c r="F8" s="55">
        <v>31</v>
      </c>
      <c r="G8" s="55">
        <v>32</v>
      </c>
      <c r="H8" s="55">
        <v>33</v>
      </c>
      <c r="I8" s="56">
        <f>D8+E8+F8+G8+H8</f>
        <v>154.30000000000001</v>
      </c>
      <c r="J8" s="16"/>
      <c r="K8" s="16"/>
    </row>
    <row r="9" spans="1:11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1.61</v>
      </c>
      <c r="E9" s="5">
        <f t="shared" ref="E9:G9" si="0">ROUND(E8/18,2)</f>
        <v>1.63</v>
      </c>
      <c r="F9" s="5">
        <f t="shared" si="0"/>
        <v>1.72</v>
      </c>
      <c r="G9" s="5">
        <f t="shared" si="0"/>
        <v>1.78</v>
      </c>
      <c r="H9" s="24">
        <f t="shared" ref="H9" si="1">ROUND(H8/18,2)</f>
        <v>1.83</v>
      </c>
      <c r="I9" s="2">
        <f>SUM(D9:H9)</f>
        <v>8.57</v>
      </c>
      <c r="J9" s="16"/>
      <c r="K9" s="16"/>
    </row>
    <row r="10" spans="1:11" ht="80.25" customHeight="1" x14ac:dyDescent="0.25">
      <c r="A10" s="22">
        <v>3</v>
      </c>
      <c r="B10" s="3" t="s">
        <v>53</v>
      </c>
      <c r="C10" s="24" t="s">
        <v>6</v>
      </c>
      <c r="D10" s="2">
        <f>ROUND(14449*D9*1.01375,2)</f>
        <v>23582.75</v>
      </c>
      <c r="E10" s="2">
        <f t="shared" ref="E10:H10" si="2">ROUND(14449*E9*1.01375,2)</f>
        <v>23875.71</v>
      </c>
      <c r="F10" s="2">
        <f t="shared" si="2"/>
        <v>25194</v>
      </c>
      <c r="G10" s="2">
        <f t="shared" si="2"/>
        <v>26072.86</v>
      </c>
      <c r="H10" s="2">
        <f t="shared" si="2"/>
        <v>26805.24</v>
      </c>
      <c r="I10" s="2">
        <f t="shared" ref="I10:I42" si="3">SUM(D10:H10)</f>
        <v>125530.56</v>
      </c>
      <c r="J10" s="16"/>
      <c r="K10" s="16"/>
    </row>
    <row r="11" spans="1:11" ht="53.25" customHeight="1" x14ac:dyDescent="0.25">
      <c r="A11" s="5">
        <v>4</v>
      </c>
      <c r="B11" s="3" t="s">
        <v>23</v>
      </c>
      <c r="C11" s="5" t="s">
        <v>6</v>
      </c>
      <c r="D11" s="2">
        <f>ROUND(D10*0.25,2)</f>
        <v>5895.69</v>
      </c>
      <c r="E11" s="2">
        <f t="shared" ref="E11:G11" si="4">ROUND(E10*0.25,2)</f>
        <v>5968.93</v>
      </c>
      <c r="F11" s="2">
        <f t="shared" si="4"/>
        <v>6298.5</v>
      </c>
      <c r="G11" s="2">
        <f t="shared" si="4"/>
        <v>6518.22</v>
      </c>
      <c r="H11" s="2">
        <f t="shared" ref="H11" si="5">ROUND(H10*0.25,2)</f>
        <v>6701.31</v>
      </c>
      <c r="I11" s="2">
        <f t="shared" si="3"/>
        <v>31382.65</v>
      </c>
      <c r="J11" s="16"/>
      <c r="K11" s="16"/>
    </row>
    <row r="12" spans="1:11" ht="51.75" customHeight="1" x14ac:dyDescent="0.25">
      <c r="A12" s="4">
        <v>5</v>
      </c>
      <c r="B12" s="3" t="s">
        <v>21</v>
      </c>
      <c r="C12" s="5" t="s">
        <v>6</v>
      </c>
      <c r="D12" s="2">
        <f>ROUND((D10)*0.2,2)</f>
        <v>4716.55</v>
      </c>
      <c r="E12" s="2">
        <f t="shared" ref="E12:G12" si="6">ROUND((E10)*0.2,2)</f>
        <v>4775.1400000000003</v>
      </c>
      <c r="F12" s="2">
        <f t="shared" si="6"/>
        <v>5038.8</v>
      </c>
      <c r="G12" s="2">
        <f t="shared" si="6"/>
        <v>5214.57</v>
      </c>
      <c r="H12" s="2">
        <f t="shared" ref="H12" si="7">ROUND((H10)*0.2,2)</f>
        <v>5361.05</v>
      </c>
      <c r="I12" s="2">
        <f t="shared" si="3"/>
        <v>25106.11</v>
      </c>
      <c r="J12" s="16"/>
      <c r="K12" s="16"/>
    </row>
    <row r="13" spans="1:11" ht="48.75" customHeight="1" x14ac:dyDescent="0.25">
      <c r="A13" s="5">
        <v>6</v>
      </c>
      <c r="B13" s="3" t="s">
        <v>22</v>
      </c>
      <c r="C13" s="5" t="s">
        <v>6</v>
      </c>
      <c r="D13" s="2">
        <f>ROUND(D10*0.2,2)</f>
        <v>4716.55</v>
      </c>
      <c r="E13" s="2">
        <f t="shared" ref="E13:G13" si="8">ROUND(E10*0.2,2)</f>
        <v>4775.1400000000003</v>
      </c>
      <c r="F13" s="2">
        <f t="shared" si="8"/>
        <v>5038.8</v>
      </c>
      <c r="G13" s="2">
        <f t="shared" si="8"/>
        <v>5214.57</v>
      </c>
      <c r="H13" s="2">
        <f t="shared" ref="H13" si="9">ROUND(H10*0.2,2)</f>
        <v>5361.05</v>
      </c>
      <c r="I13" s="2">
        <f t="shared" si="3"/>
        <v>25106.11</v>
      </c>
      <c r="J13" s="16"/>
      <c r="K13" s="16"/>
    </row>
    <row r="14" spans="1:11" ht="45" x14ac:dyDescent="0.25">
      <c r="A14" s="25">
        <v>7</v>
      </c>
      <c r="B14" s="3" t="s">
        <v>26</v>
      </c>
      <c r="C14" s="24" t="s">
        <v>6</v>
      </c>
      <c r="D14" s="2">
        <f>ROUND((D10)*0.15,2)</f>
        <v>3537.41</v>
      </c>
      <c r="E14" s="2">
        <f t="shared" ref="E14:G14" si="10">ROUND((E10)*0.15,2)</f>
        <v>3581.36</v>
      </c>
      <c r="F14" s="2">
        <f t="shared" si="10"/>
        <v>3779.1</v>
      </c>
      <c r="G14" s="2">
        <f t="shared" si="10"/>
        <v>3910.93</v>
      </c>
      <c r="H14" s="2">
        <f t="shared" ref="H14" si="11">ROUND((H10)*0.15,2)</f>
        <v>4020.79</v>
      </c>
      <c r="I14" s="2">
        <f t="shared" si="3"/>
        <v>18829.59</v>
      </c>
      <c r="J14" s="17"/>
      <c r="K14" s="17"/>
    </row>
    <row r="15" spans="1:11" ht="45" x14ac:dyDescent="0.25">
      <c r="A15" s="24">
        <v>8</v>
      </c>
      <c r="B15" s="3" t="s">
        <v>25</v>
      </c>
      <c r="C15" s="24" t="s">
        <v>6</v>
      </c>
      <c r="D15" s="2">
        <f>ROUND(D10*0.01,2)</f>
        <v>235.83</v>
      </c>
      <c r="E15" s="2">
        <f t="shared" ref="E15:G15" si="12">ROUND(E10*0.01,2)</f>
        <v>238.76</v>
      </c>
      <c r="F15" s="2">
        <f t="shared" si="12"/>
        <v>251.94</v>
      </c>
      <c r="G15" s="2">
        <f t="shared" si="12"/>
        <v>260.73</v>
      </c>
      <c r="H15" s="2">
        <f t="shared" ref="H15" si="13">ROUND(H10*0.01,2)</f>
        <v>268.05</v>
      </c>
      <c r="I15" s="2">
        <f t="shared" si="3"/>
        <v>1255.31</v>
      </c>
      <c r="J15" s="17"/>
      <c r="K15" s="17"/>
    </row>
    <row r="16" spans="1:11" ht="30" x14ac:dyDescent="0.25">
      <c r="A16" s="5">
        <v>9</v>
      </c>
      <c r="B16" s="3" t="s">
        <v>27</v>
      </c>
      <c r="C16" s="5" t="s">
        <v>6</v>
      </c>
      <c r="D16" s="5">
        <f>ROUND((D10+D11+D12+D13+D14+D15)*0.01,2)</f>
        <v>426.85</v>
      </c>
      <c r="E16" s="24">
        <f>ROUND((E10+E11+E12+E13+E14+E15)*0.01,2)</f>
        <v>432.15</v>
      </c>
      <c r="F16" s="24">
        <f>ROUND((F10+F11+F12+F13+F14+F15)*0.01,2)</f>
        <v>456.01</v>
      </c>
      <c r="G16" s="24">
        <f>ROUND((G10+G11+G12+G13+G14+G15)*0.01,2)</f>
        <v>471.92</v>
      </c>
      <c r="H16" s="24">
        <f>ROUND((H10+H11+H12+H13+H14+H15)*0.01,2)</f>
        <v>485.17</v>
      </c>
      <c r="I16" s="2">
        <f t="shared" si="3"/>
        <v>2272.1</v>
      </c>
    </row>
    <row r="17" spans="1:10" ht="31.5" customHeight="1" x14ac:dyDescent="0.25">
      <c r="A17" s="4">
        <v>10</v>
      </c>
      <c r="B17" s="3" t="s">
        <v>11</v>
      </c>
      <c r="C17" s="5" t="s">
        <v>6</v>
      </c>
      <c r="D17" s="1">
        <f>ROUND((D10+D11+D12+D13+D14+D15+D16)*0.302,2)</f>
        <v>13019.71</v>
      </c>
      <c r="E17" s="1">
        <f t="shared" ref="E17:H17" si="14">ROUND((E10+E11+E12+E13+E14+E15+E16)*0.302,2)</f>
        <v>13181.45</v>
      </c>
      <c r="F17" s="1">
        <f t="shared" si="14"/>
        <v>13909.26</v>
      </c>
      <c r="G17" s="1">
        <f t="shared" si="14"/>
        <v>14394.47</v>
      </c>
      <c r="H17" s="1">
        <f t="shared" si="14"/>
        <v>14798.8</v>
      </c>
      <c r="I17" s="2">
        <f t="shared" si="3"/>
        <v>69303.69</v>
      </c>
    </row>
    <row r="18" spans="1:10" x14ac:dyDescent="0.25">
      <c r="A18" s="5">
        <v>11</v>
      </c>
      <c r="B18" s="3" t="s">
        <v>8</v>
      </c>
      <c r="C18" s="5"/>
      <c r="D18" s="2"/>
      <c r="E18" s="2"/>
      <c r="F18" s="2"/>
      <c r="G18" s="2"/>
      <c r="H18" s="2"/>
      <c r="I18" s="2"/>
    </row>
    <row r="19" spans="1:10" x14ac:dyDescent="0.25">
      <c r="A19" s="5"/>
      <c r="B19" s="14" t="s">
        <v>9</v>
      </c>
      <c r="C19" s="5" t="s">
        <v>6</v>
      </c>
      <c r="D19" s="2">
        <f>D10+D11+D12+D13+D14+D15+D16+D17</f>
        <v>56131.34</v>
      </c>
      <c r="E19" s="2">
        <f t="shared" ref="E19:H19" si="15">E10+E11+E12+E13+E14+E15+E16+E17</f>
        <v>56828.639999999999</v>
      </c>
      <c r="F19" s="2">
        <f t="shared" si="15"/>
        <v>59966.410000000011</v>
      </c>
      <c r="G19" s="2">
        <f t="shared" si="15"/>
        <v>62058.270000000004</v>
      </c>
      <c r="H19" s="2">
        <f t="shared" si="15"/>
        <v>63801.460000000006</v>
      </c>
      <c r="I19" s="2">
        <f t="shared" si="3"/>
        <v>298786.12000000005</v>
      </c>
    </row>
    <row r="20" spans="1:10" x14ac:dyDescent="0.25">
      <c r="A20" s="13"/>
      <c r="B20" s="14" t="s">
        <v>10</v>
      </c>
      <c r="C20" s="5" t="s">
        <v>6</v>
      </c>
      <c r="D20" s="2">
        <f t="shared" ref="D20:H20" si="16">ROUND(D19*12,2)</f>
        <v>673576.08</v>
      </c>
      <c r="E20" s="2">
        <f t="shared" si="16"/>
        <v>681943.68</v>
      </c>
      <c r="F20" s="2">
        <f t="shared" si="16"/>
        <v>719596.92</v>
      </c>
      <c r="G20" s="2">
        <f t="shared" si="16"/>
        <v>744699.24</v>
      </c>
      <c r="H20" s="2">
        <f t="shared" si="16"/>
        <v>765617.52</v>
      </c>
      <c r="I20" s="2">
        <f t="shared" si="3"/>
        <v>3585433.44</v>
      </c>
      <c r="J20" s="17"/>
    </row>
    <row r="21" spans="1:10" ht="39.75" customHeight="1" x14ac:dyDescent="0.25">
      <c r="A21" s="13"/>
      <c r="B21" s="42" t="s">
        <v>29</v>
      </c>
      <c r="C21" s="43"/>
      <c r="D21" s="2"/>
      <c r="E21" s="2"/>
      <c r="F21" s="2"/>
      <c r="G21" s="2"/>
      <c r="H21" s="2"/>
      <c r="I21" s="12"/>
    </row>
    <row r="22" spans="1:10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3"/>
        <v>50</v>
      </c>
    </row>
    <row r="23" spans="1:10" ht="51" customHeight="1" x14ac:dyDescent="0.25">
      <c r="A23" s="5">
        <v>2</v>
      </c>
      <c r="B23" s="3" t="s">
        <v>5</v>
      </c>
      <c r="C23" s="5" t="s">
        <v>4</v>
      </c>
      <c r="D23" s="2">
        <f t="shared" ref="D23:G23" si="17">ROUND(D22/18,2)</f>
        <v>0.56000000000000005</v>
      </c>
      <c r="E23" s="2">
        <f t="shared" si="17"/>
        <v>0.56000000000000005</v>
      </c>
      <c r="F23" s="2">
        <f t="shared" si="17"/>
        <v>0.56000000000000005</v>
      </c>
      <c r="G23" s="2">
        <f t="shared" si="17"/>
        <v>0.56000000000000005</v>
      </c>
      <c r="H23" s="2">
        <f t="shared" ref="H23" si="18">ROUND(H22/18,2)</f>
        <v>0.56000000000000005</v>
      </c>
      <c r="I23" s="2">
        <f>SUM(D23:H23)</f>
        <v>2.8000000000000003</v>
      </c>
    </row>
    <row r="24" spans="1:10" ht="45" x14ac:dyDescent="0.25">
      <c r="A24" s="4">
        <v>3</v>
      </c>
      <c r="B24" s="3" t="s">
        <v>53</v>
      </c>
      <c r="C24" s="24" t="s">
        <v>6</v>
      </c>
      <c r="D24" s="2">
        <f>ROUND(14449*D23*1.01375,2)</f>
        <v>8202.7000000000007</v>
      </c>
      <c r="E24" s="2">
        <f t="shared" ref="E24:H24" si="19">ROUND(14449*E23*1.01375,2)</f>
        <v>8202.7000000000007</v>
      </c>
      <c r="F24" s="2">
        <f t="shared" si="19"/>
        <v>8202.7000000000007</v>
      </c>
      <c r="G24" s="2">
        <f t="shared" si="19"/>
        <v>8202.7000000000007</v>
      </c>
      <c r="H24" s="2">
        <f t="shared" si="19"/>
        <v>8202.7000000000007</v>
      </c>
      <c r="I24" s="2">
        <f t="shared" si="3"/>
        <v>41013.5</v>
      </c>
    </row>
    <row r="25" spans="1:10" ht="54" customHeight="1" x14ac:dyDescent="0.25">
      <c r="A25" s="5">
        <v>4</v>
      </c>
      <c r="B25" s="3" t="s">
        <v>20</v>
      </c>
      <c r="C25" s="5" t="s">
        <v>6</v>
      </c>
      <c r="D25" s="2">
        <f>ROUND(D24*0.25,2)</f>
        <v>2050.6799999999998</v>
      </c>
      <c r="E25" s="2">
        <f t="shared" ref="E25:G25" si="20">ROUND(E24*0.25,2)</f>
        <v>2050.6799999999998</v>
      </c>
      <c r="F25" s="2">
        <f t="shared" si="20"/>
        <v>2050.6799999999998</v>
      </c>
      <c r="G25" s="2">
        <f t="shared" si="20"/>
        <v>2050.6799999999998</v>
      </c>
      <c r="H25" s="2">
        <f t="shared" ref="H25" si="21">ROUND(H24*0.25,2)</f>
        <v>2050.6799999999998</v>
      </c>
      <c r="I25" s="2">
        <f t="shared" si="3"/>
        <v>10253.4</v>
      </c>
    </row>
    <row r="26" spans="1:10" ht="64.5" customHeight="1" x14ac:dyDescent="0.25">
      <c r="A26" s="4">
        <v>5</v>
      </c>
      <c r="B26" s="3" t="s">
        <v>24</v>
      </c>
      <c r="C26" s="5" t="s">
        <v>6</v>
      </c>
      <c r="D26" s="2">
        <f>ROUND((D24)*0.2,2)</f>
        <v>1640.54</v>
      </c>
      <c r="E26" s="2">
        <f t="shared" ref="E26:G26" si="22">ROUND((E24)*0.2,2)</f>
        <v>1640.54</v>
      </c>
      <c r="F26" s="2">
        <f t="shared" si="22"/>
        <v>1640.54</v>
      </c>
      <c r="G26" s="2">
        <f t="shared" si="22"/>
        <v>1640.54</v>
      </c>
      <c r="H26" s="2">
        <f t="shared" ref="H26" si="23">ROUND((H24)*0.2,2)</f>
        <v>1640.54</v>
      </c>
      <c r="I26" s="2">
        <f t="shared" si="3"/>
        <v>8202.7000000000007</v>
      </c>
    </row>
    <row r="27" spans="1:10" ht="30" x14ac:dyDescent="0.25">
      <c r="A27" s="4">
        <v>6</v>
      </c>
      <c r="B27" s="3" t="s">
        <v>22</v>
      </c>
      <c r="C27" s="5" t="s">
        <v>6</v>
      </c>
      <c r="D27" s="2">
        <f>ROUND(D24*0.2,2)</f>
        <v>1640.54</v>
      </c>
      <c r="E27" s="2">
        <f t="shared" ref="E27:G27" si="24">ROUND(E24*0.2,2)</f>
        <v>1640.54</v>
      </c>
      <c r="F27" s="2">
        <f t="shared" si="24"/>
        <v>1640.54</v>
      </c>
      <c r="G27" s="2">
        <f t="shared" si="24"/>
        <v>1640.54</v>
      </c>
      <c r="H27" s="2">
        <f t="shared" ref="H27" si="25">ROUND(H24*0.2,2)</f>
        <v>1640.54</v>
      </c>
      <c r="I27" s="2">
        <f t="shared" si="3"/>
        <v>8202.7000000000007</v>
      </c>
    </row>
    <row r="28" spans="1:10" ht="45" x14ac:dyDescent="0.25">
      <c r="A28" s="5">
        <v>7</v>
      </c>
      <c r="B28" s="3" t="s">
        <v>26</v>
      </c>
      <c r="C28" s="24" t="s">
        <v>6</v>
      </c>
      <c r="D28" s="2">
        <f>ROUND((D24)*0.15,2)</f>
        <v>1230.4100000000001</v>
      </c>
      <c r="E28" s="2">
        <f t="shared" ref="E28:G28" si="26">ROUND((E24)*0.15,2)</f>
        <v>1230.4100000000001</v>
      </c>
      <c r="F28" s="2">
        <f t="shared" si="26"/>
        <v>1230.4100000000001</v>
      </c>
      <c r="G28" s="2">
        <f t="shared" si="26"/>
        <v>1230.4100000000001</v>
      </c>
      <c r="H28" s="2">
        <f t="shared" ref="H28" si="27">ROUND((H24)*0.15,2)</f>
        <v>1230.4100000000001</v>
      </c>
      <c r="I28" s="2">
        <f t="shared" si="3"/>
        <v>6152.05</v>
      </c>
    </row>
    <row r="29" spans="1:10" ht="45" x14ac:dyDescent="0.25">
      <c r="A29" s="4">
        <v>8</v>
      </c>
      <c r="B29" s="3" t="s">
        <v>25</v>
      </c>
      <c r="C29" s="24" t="s">
        <v>6</v>
      </c>
      <c r="D29" s="2">
        <f>ROUND(D24*0.01,2)</f>
        <v>82.03</v>
      </c>
      <c r="E29" s="2">
        <f t="shared" ref="E29:G29" si="28">ROUND(E24*0.01,2)</f>
        <v>82.03</v>
      </c>
      <c r="F29" s="2">
        <f t="shared" si="28"/>
        <v>82.03</v>
      </c>
      <c r="G29" s="2">
        <f t="shared" si="28"/>
        <v>82.03</v>
      </c>
      <c r="H29" s="2">
        <f t="shared" ref="H29" si="29">ROUND(H24*0.01,2)</f>
        <v>82.03</v>
      </c>
      <c r="I29" s="2">
        <f t="shared" si="3"/>
        <v>410.15</v>
      </c>
    </row>
    <row r="30" spans="1:10" ht="30" x14ac:dyDescent="0.25">
      <c r="A30" s="4">
        <v>9</v>
      </c>
      <c r="B30" s="3" t="s">
        <v>27</v>
      </c>
      <c r="C30" s="5" t="s">
        <v>6</v>
      </c>
      <c r="D30" s="2">
        <f>ROUND((D24+D25+D26+D27+D28+D29)*0.01,2)</f>
        <v>148.47</v>
      </c>
      <c r="E30" s="2">
        <f>ROUND((E24+E25+E26+E27+E28+E29)*0.01,2)</f>
        <v>148.47</v>
      </c>
      <c r="F30" s="2">
        <f>ROUND((F24+F25+F26+F27+F28+F29)*0.01,2)</f>
        <v>148.47</v>
      </c>
      <c r="G30" s="2">
        <f>ROUND((G24+G25+G26+G27+G28+G29)*0.01,2)</f>
        <v>148.47</v>
      </c>
      <c r="H30" s="2">
        <f>ROUND((H24+H25+H26+H27+H28+H29)*0.01,2)</f>
        <v>148.47</v>
      </c>
      <c r="I30" s="2">
        <f t="shared" si="3"/>
        <v>742.35</v>
      </c>
    </row>
    <row r="31" spans="1:10" x14ac:dyDescent="0.25">
      <c r="A31" s="5">
        <v>10</v>
      </c>
      <c r="B31" s="3" t="s">
        <v>11</v>
      </c>
      <c r="C31" s="5" t="s">
        <v>6</v>
      </c>
      <c r="D31" s="1">
        <f>ROUND((D24+D25+D26+D27+D28+D29+D30)*0.302,2)</f>
        <v>4528.6000000000004</v>
      </c>
      <c r="E31" s="1">
        <f t="shared" ref="E31:H31" si="30">ROUND((E24+E25+E26+E27+E28+E29+E30)*0.302,2)</f>
        <v>4528.6000000000004</v>
      </c>
      <c r="F31" s="1">
        <f t="shared" si="30"/>
        <v>4528.6000000000004</v>
      </c>
      <c r="G31" s="1">
        <f t="shared" si="30"/>
        <v>4528.6000000000004</v>
      </c>
      <c r="H31" s="1">
        <f t="shared" si="30"/>
        <v>4528.6000000000004</v>
      </c>
      <c r="I31" s="2">
        <f t="shared" si="3"/>
        <v>22643</v>
      </c>
    </row>
    <row r="32" spans="1:10" ht="30" x14ac:dyDescent="0.25">
      <c r="A32" s="4">
        <v>11</v>
      </c>
      <c r="B32" s="3" t="s">
        <v>19</v>
      </c>
      <c r="C32" s="5" t="s">
        <v>6</v>
      </c>
      <c r="D32" s="2"/>
      <c r="E32" s="2"/>
      <c r="F32" s="2"/>
      <c r="G32" s="2"/>
      <c r="H32" s="2"/>
      <c r="I32" s="2"/>
    </row>
    <row r="33" spans="1:9" x14ac:dyDescent="0.25">
      <c r="A33" s="13"/>
      <c r="B33" s="14" t="s">
        <v>9</v>
      </c>
      <c r="C33" s="5" t="s">
        <v>6</v>
      </c>
      <c r="D33" s="2">
        <f>D24+D25+D26+D27+D28+D29+D30+D31</f>
        <v>19523.97</v>
      </c>
      <c r="E33" s="2">
        <f t="shared" ref="E33:H33" si="31">E24+E25+E26+E27+E28+E29+E30+E31</f>
        <v>19523.97</v>
      </c>
      <c r="F33" s="2">
        <f t="shared" si="31"/>
        <v>19523.97</v>
      </c>
      <c r="G33" s="2">
        <f t="shared" si="31"/>
        <v>19523.97</v>
      </c>
      <c r="H33" s="2">
        <f t="shared" si="31"/>
        <v>19523.97</v>
      </c>
      <c r="I33" s="2">
        <f t="shared" si="3"/>
        <v>97619.85</v>
      </c>
    </row>
    <row r="34" spans="1:9" x14ac:dyDescent="0.25">
      <c r="A34" s="13"/>
      <c r="B34" s="14" t="s">
        <v>10</v>
      </c>
      <c r="C34" s="5" t="s">
        <v>6</v>
      </c>
      <c r="D34" s="2">
        <f t="shared" ref="D34" si="32">ROUND(D33*12,2)</f>
        <v>234287.64</v>
      </c>
      <c r="E34" s="2">
        <f t="shared" ref="E34:H34" si="33">ROUND(E33*12,2)</f>
        <v>234287.64</v>
      </c>
      <c r="F34" s="2">
        <f t="shared" si="33"/>
        <v>234287.64</v>
      </c>
      <c r="G34" s="2">
        <f t="shared" si="33"/>
        <v>234287.64</v>
      </c>
      <c r="H34" s="2">
        <f t="shared" si="33"/>
        <v>234287.64</v>
      </c>
      <c r="I34" s="2">
        <f t="shared" si="3"/>
        <v>1171438.2000000002</v>
      </c>
    </row>
    <row r="35" spans="1:9" ht="19.5" customHeight="1" x14ac:dyDescent="0.25">
      <c r="A35" s="13"/>
      <c r="B35" s="47" t="s">
        <v>12</v>
      </c>
      <c r="C35" s="48"/>
      <c r="D35" s="13"/>
      <c r="E35" s="13"/>
      <c r="F35" s="13"/>
      <c r="G35" s="13"/>
      <c r="H35" s="13"/>
      <c r="I35" s="2"/>
    </row>
    <row r="36" spans="1:9" x14ac:dyDescent="0.25">
      <c r="A36" s="13"/>
      <c r="B36" s="3" t="s">
        <v>58</v>
      </c>
      <c r="C36" s="24" t="s">
        <v>6</v>
      </c>
      <c r="D36" s="2">
        <f>ROUND((D20+D34)*0.192,2)</f>
        <v>174309.83</v>
      </c>
      <c r="E36" s="2">
        <f t="shared" ref="E36:H36" si="34">ROUND((E20+E34)*0.192,2)</f>
        <v>175916.41</v>
      </c>
      <c r="F36" s="2">
        <f t="shared" si="34"/>
        <v>183145.84</v>
      </c>
      <c r="G36" s="2">
        <f t="shared" si="34"/>
        <v>187965.48</v>
      </c>
      <c r="H36" s="2">
        <f t="shared" si="34"/>
        <v>191981.79</v>
      </c>
      <c r="I36" s="2">
        <f t="shared" si="3"/>
        <v>913319.35</v>
      </c>
    </row>
    <row r="37" spans="1:9" ht="66" customHeight="1" x14ac:dyDescent="0.25">
      <c r="A37" s="13"/>
      <c r="B37" s="49" t="s">
        <v>14</v>
      </c>
      <c r="C37" s="50"/>
      <c r="D37" s="2"/>
      <c r="E37" s="2"/>
      <c r="F37" s="2"/>
      <c r="G37" s="2"/>
      <c r="H37" s="2"/>
      <c r="I37" s="2"/>
    </row>
    <row r="38" spans="1:9" ht="25.5" customHeight="1" x14ac:dyDescent="0.25">
      <c r="A38" s="13"/>
      <c r="B38" s="3" t="s">
        <v>59</v>
      </c>
      <c r="C38" s="24" t="s">
        <v>6</v>
      </c>
      <c r="D38" s="2">
        <f>ROUND(0.24*(D20+D34),2)</f>
        <v>217887.29</v>
      </c>
      <c r="E38" s="2">
        <f t="shared" ref="E38:H38" si="35">ROUND(0.24*(E20+E34),2)</f>
        <v>219895.52</v>
      </c>
      <c r="F38" s="2">
        <f t="shared" si="35"/>
        <v>228932.29</v>
      </c>
      <c r="G38" s="2">
        <f t="shared" si="35"/>
        <v>234956.85</v>
      </c>
      <c r="H38" s="2">
        <f t="shared" si="35"/>
        <v>239977.24</v>
      </c>
      <c r="I38" s="2">
        <f t="shared" si="3"/>
        <v>1141649.19</v>
      </c>
    </row>
    <row r="39" spans="1:9" ht="66.75" customHeight="1" x14ac:dyDescent="0.25">
      <c r="A39" s="13"/>
      <c r="B39" s="49" t="s">
        <v>13</v>
      </c>
      <c r="C39" s="50"/>
      <c r="D39" s="13"/>
      <c r="E39" s="13"/>
      <c r="F39" s="13"/>
      <c r="G39" s="13"/>
      <c r="H39" s="13"/>
      <c r="I39" s="2"/>
    </row>
    <row r="40" spans="1:9" ht="30.75" customHeight="1" x14ac:dyDescent="0.25">
      <c r="A40" s="13"/>
      <c r="B40" s="3" t="s">
        <v>60</v>
      </c>
      <c r="C40" s="5" t="s">
        <v>6</v>
      </c>
      <c r="D40" s="2">
        <f>ROUND(0.227*(D20+D34),2)</f>
        <v>206085.06</v>
      </c>
      <c r="E40" s="2">
        <f t="shared" ref="E40:H40" si="36">ROUND(0.227*(E20+E34),2)</f>
        <v>207984.51</v>
      </c>
      <c r="F40" s="2">
        <f t="shared" si="36"/>
        <v>216531.8</v>
      </c>
      <c r="G40" s="2">
        <f t="shared" si="36"/>
        <v>222230.02</v>
      </c>
      <c r="H40" s="2">
        <f t="shared" si="36"/>
        <v>226978.47</v>
      </c>
      <c r="I40" s="2">
        <f t="shared" si="3"/>
        <v>1079809.8600000001</v>
      </c>
    </row>
    <row r="41" spans="1:9" ht="68.25" customHeight="1" x14ac:dyDescent="0.25">
      <c r="A41" s="13"/>
      <c r="B41" s="49" t="s">
        <v>15</v>
      </c>
      <c r="C41" s="50"/>
      <c r="D41" s="13"/>
      <c r="E41" s="13"/>
      <c r="F41" s="13"/>
      <c r="G41" s="13"/>
      <c r="H41" s="13"/>
      <c r="I41" s="2"/>
    </row>
    <row r="42" spans="1:9" ht="15.75" x14ac:dyDescent="0.25">
      <c r="A42" s="13"/>
      <c r="B42" s="18"/>
      <c r="C42" s="5" t="s">
        <v>6</v>
      </c>
      <c r="D42" s="2">
        <f>D20+D36+D38+D40+D34</f>
        <v>1506145.9</v>
      </c>
      <c r="E42" s="2">
        <f>E20+E36+E38+E40+E34</f>
        <v>1520027.7600000002</v>
      </c>
      <c r="F42" s="2">
        <f>F20+F36+F38+F40+F34</f>
        <v>1582494.4900000002</v>
      </c>
      <c r="G42" s="2">
        <f>G20+G36+G38+G40+G34</f>
        <v>1624139.23</v>
      </c>
      <c r="H42" s="2">
        <f>H20+H36+H38+H40+H34</f>
        <v>1658842.6600000001</v>
      </c>
      <c r="I42" s="2">
        <f t="shared" si="3"/>
        <v>7891650.040000001</v>
      </c>
    </row>
    <row r="43" spans="1:9" ht="20.25" customHeight="1" x14ac:dyDescent="0.25">
      <c r="A43" s="13"/>
      <c r="B43" s="33" t="s">
        <v>45</v>
      </c>
      <c r="C43" s="36" t="s">
        <v>44</v>
      </c>
      <c r="D43" s="12">
        <v>25</v>
      </c>
      <c r="E43" s="12">
        <v>25</v>
      </c>
      <c r="F43" s="12">
        <v>25</v>
      </c>
      <c r="G43" s="12">
        <v>25</v>
      </c>
      <c r="H43" s="12">
        <v>25</v>
      </c>
      <c r="I43" s="12">
        <v>25</v>
      </c>
    </row>
    <row r="44" spans="1:9" ht="105" customHeight="1" x14ac:dyDescent="0.25">
      <c r="A44" s="13"/>
      <c r="B44" s="33" t="s">
        <v>48</v>
      </c>
      <c r="C44" s="36" t="s">
        <v>6</v>
      </c>
      <c r="D44" s="12"/>
      <c r="E44" s="12"/>
      <c r="F44" s="12"/>
      <c r="G44" s="12"/>
      <c r="H44" s="12"/>
      <c r="I44" s="12">
        <f>ROUND(I42/I43/5,0)</f>
        <v>63133</v>
      </c>
    </row>
    <row r="45" spans="1:9" ht="97.5" customHeight="1" x14ac:dyDescent="0.25">
      <c r="A45" s="13"/>
      <c r="B45" s="33" t="s">
        <v>46</v>
      </c>
      <c r="C45" s="36" t="s">
        <v>6</v>
      </c>
      <c r="D45" s="2"/>
      <c r="E45" s="2"/>
      <c r="F45" s="2"/>
      <c r="G45" s="2"/>
      <c r="H45" s="2"/>
      <c r="I45" s="12">
        <v>56157</v>
      </c>
    </row>
    <row r="46" spans="1:9" ht="118.5" customHeight="1" x14ac:dyDescent="0.25">
      <c r="A46" s="13"/>
      <c r="B46" s="34" t="s">
        <v>42</v>
      </c>
      <c r="C46" s="59" t="s">
        <v>47</v>
      </c>
      <c r="D46" s="2"/>
      <c r="E46" s="2"/>
      <c r="F46" s="2"/>
      <c r="G46" s="2"/>
      <c r="H46" s="2"/>
      <c r="I46" s="15">
        <f>ROUND(I44/I45,3)</f>
        <v>1.1240000000000001</v>
      </c>
    </row>
    <row r="47" spans="1:9" ht="197.25" customHeight="1" x14ac:dyDescent="0.25">
      <c r="A47" s="21"/>
      <c r="B47" s="57"/>
      <c r="C47" s="57"/>
      <c r="D47" s="20"/>
      <c r="E47" s="20"/>
      <c r="F47" s="20"/>
      <c r="G47" s="20"/>
      <c r="H47" s="20"/>
      <c r="I47" s="20"/>
    </row>
    <row r="48" spans="1:9" ht="53.25" customHeight="1" x14ac:dyDescent="0.25">
      <c r="A48" s="21"/>
      <c r="B48" s="57"/>
      <c r="C48" s="57"/>
      <c r="D48" s="58"/>
      <c r="E48" s="58"/>
      <c r="F48" s="58"/>
      <c r="G48" s="58"/>
      <c r="H48" s="58"/>
      <c r="I48" s="20"/>
    </row>
    <row r="49" spans="4:10" x14ac:dyDescent="0.25">
      <c r="D49" s="20"/>
      <c r="E49" s="20"/>
      <c r="F49" s="20"/>
      <c r="G49" s="20"/>
      <c r="H49" s="20"/>
      <c r="I49" s="20"/>
      <c r="J49" s="21"/>
    </row>
    <row r="50" spans="4:10" x14ac:dyDescent="0.25">
      <c r="D50" s="20"/>
      <c r="E50" s="20"/>
      <c r="F50" s="20"/>
      <c r="G50" s="20"/>
      <c r="H50" s="20"/>
      <c r="I50" s="20"/>
      <c r="J50" s="21"/>
    </row>
  </sheetData>
  <mergeCells count="14">
    <mergeCell ref="B48:C48"/>
    <mergeCell ref="B47:C47"/>
    <mergeCell ref="B35:C35"/>
    <mergeCell ref="B37:C37"/>
    <mergeCell ref="B39:C39"/>
    <mergeCell ref="B41:C41"/>
    <mergeCell ref="H1:I1"/>
    <mergeCell ref="C5:C6"/>
    <mergeCell ref="D5:G5"/>
    <mergeCell ref="B21:C21"/>
    <mergeCell ref="A3:I3"/>
    <mergeCell ref="B7:C7"/>
    <mergeCell ref="A5:A6"/>
    <mergeCell ref="B5:B6"/>
  </mergeCells>
  <printOptions horizontalCentered="1"/>
  <pageMargins left="0.19685039370078741" right="0" top="0.74803149606299213" bottom="0" header="0" footer="0"/>
  <pageSetup paperSize="9" scale="60" orientation="portrait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="78" zoomScaleNormal="77" zoomScaleSheetLayoutView="78" workbookViewId="0">
      <pane xSplit="3" ySplit="6" topLeftCell="D44" activePane="bottomRight" state="frozen"/>
      <selection pane="topRight" activeCell="D1" sqref="D1"/>
      <selection pane="bottomLeft" activeCell="A5" sqref="A5"/>
      <selection pane="bottomRight" activeCell="I46" sqref="I46"/>
    </sheetView>
  </sheetViews>
  <sheetFormatPr defaultRowHeight="15" x14ac:dyDescent="0.25"/>
  <cols>
    <col min="1" max="1" width="7.140625" style="6" customWidth="1"/>
    <col min="2" max="2" width="43.8554687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51" t="s">
        <v>52</v>
      </c>
      <c r="I1" s="51"/>
    </row>
    <row r="2" spans="1:11" s="7" customFormat="1" ht="18.75" x14ac:dyDescent="0.3">
      <c r="I2" s="23"/>
    </row>
    <row r="3" spans="1:11" s="7" customFormat="1" ht="52.5" customHeight="1" x14ac:dyDescent="0.3">
      <c r="A3" s="54" t="s">
        <v>55</v>
      </c>
      <c r="B3" s="54"/>
      <c r="C3" s="54"/>
      <c r="D3" s="54"/>
      <c r="E3" s="54"/>
      <c r="F3" s="54"/>
      <c r="G3" s="54"/>
      <c r="H3" s="54"/>
      <c r="I3" s="54"/>
    </row>
    <row r="5" spans="1:11" ht="15" customHeight="1" x14ac:dyDescent="0.25">
      <c r="A5" s="44" t="s">
        <v>1</v>
      </c>
      <c r="B5" s="46" t="s">
        <v>2</v>
      </c>
      <c r="C5" s="46" t="s">
        <v>3</v>
      </c>
      <c r="D5" s="52" t="s">
        <v>7</v>
      </c>
      <c r="E5" s="53"/>
      <c r="F5" s="53"/>
      <c r="G5" s="53"/>
      <c r="H5" s="29"/>
      <c r="I5" s="8"/>
    </row>
    <row r="6" spans="1:11" ht="15" customHeight="1" x14ac:dyDescent="0.25">
      <c r="A6" s="45"/>
      <c r="B6" s="46"/>
      <c r="C6" s="46"/>
      <c r="D6" s="28" t="s">
        <v>30</v>
      </c>
      <c r="E6" s="28" t="s">
        <v>31</v>
      </c>
      <c r="F6" s="28" t="s">
        <v>32</v>
      </c>
      <c r="G6" s="28" t="s">
        <v>33</v>
      </c>
      <c r="H6" s="28" t="s">
        <v>34</v>
      </c>
      <c r="I6" s="24" t="s">
        <v>0</v>
      </c>
    </row>
    <row r="7" spans="1:11" ht="30" customHeight="1" x14ac:dyDescent="0.25">
      <c r="A7" s="25"/>
      <c r="B7" s="42" t="s">
        <v>28</v>
      </c>
      <c r="C7" s="43"/>
      <c r="D7" s="9"/>
      <c r="E7" s="9"/>
      <c r="F7" s="9"/>
      <c r="G7" s="9"/>
      <c r="H7" s="9"/>
      <c r="I7" s="9"/>
    </row>
    <row r="8" spans="1:11" ht="67.5" customHeight="1" x14ac:dyDescent="0.25">
      <c r="A8" s="25">
        <v>1</v>
      </c>
      <c r="B8" s="19" t="s">
        <v>50</v>
      </c>
      <c r="C8" s="10" t="s">
        <v>17</v>
      </c>
      <c r="D8" s="39">
        <v>29</v>
      </c>
      <c r="E8" s="39">
        <v>29.3</v>
      </c>
      <c r="F8" s="39">
        <v>31</v>
      </c>
      <c r="G8" s="39">
        <v>32</v>
      </c>
      <c r="H8" s="39">
        <v>33</v>
      </c>
      <c r="I8" s="40">
        <f>D8+E8+F8+G8+H8</f>
        <v>154.30000000000001</v>
      </c>
      <c r="J8" s="16"/>
      <c r="K8" s="16"/>
    </row>
    <row r="9" spans="1:11" ht="43.5" customHeight="1" x14ac:dyDescent="0.25">
      <c r="A9" s="24">
        <v>2</v>
      </c>
      <c r="B9" s="3" t="s">
        <v>16</v>
      </c>
      <c r="C9" s="24" t="s">
        <v>4</v>
      </c>
      <c r="D9" s="24">
        <f>ROUND(D8/18,2)</f>
        <v>1.61</v>
      </c>
      <c r="E9" s="24">
        <f t="shared" ref="E9:H9" si="0">ROUND(E8/18,2)</f>
        <v>1.63</v>
      </c>
      <c r="F9" s="24">
        <f t="shared" si="0"/>
        <v>1.72</v>
      </c>
      <c r="G9" s="24">
        <f t="shared" si="0"/>
        <v>1.78</v>
      </c>
      <c r="H9" s="24">
        <f t="shared" si="0"/>
        <v>1.83</v>
      </c>
      <c r="I9" s="2">
        <f>SUM(D9:H9)</f>
        <v>8.57</v>
      </c>
      <c r="J9" s="16"/>
      <c r="K9" s="16"/>
    </row>
    <row r="10" spans="1:11" ht="80.25" customHeight="1" x14ac:dyDescent="0.25">
      <c r="A10" s="25">
        <v>3</v>
      </c>
      <c r="B10" s="3" t="s">
        <v>53</v>
      </c>
      <c r="C10" s="24" t="s">
        <v>6</v>
      </c>
      <c r="D10" s="2">
        <f>ROUND(14449*D9*1.01375,2)</f>
        <v>23582.75</v>
      </c>
      <c r="E10" s="2">
        <f t="shared" ref="E10:H10" si="1">ROUND(14449*E9*1.01375,2)</f>
        <v>23875.71</v>
      </c>
      <c r="F10" s="2">
        <f t="shared" si="1"/>
        <v>25194</v>
      </c>
      <c r="G10" s="2">
        <f t="shared" si="1"/>
        <v>26072.86</v>
      </c>
      <c r="H10" s="2">
        <f t="shared" si="1"/>
        <v>26805.24</v>
      </c>
      <c r="I10" s="2">
        <f t="shared" ref="I10:I41" si="2">SUM(D10:H10)</f>
        <v>125530.56</v>
      </c>
      <c r="J10" s="16"/>
      <c r="K10" s="16"/>
    </row>
    <row r="11" spans="1:11" ht="53.25" customHeight="1" x14ac:dyDescent="0.25">
      <c r="A11" s="24">
        <v>4</v>
      </c>
      <c r="B11" s="3" t="s">
        <v>23</v>
      </c>
      <c r="C11" s="24" t="s">
        <v>6</v>
      </c>
      <c r="D11" s="2">
        <f>ROUND(D10*0.25,2)</f>
        <v>5895.69</v>
      </c>
      <c r="E11" s="2">
        <f t="shared" ref="E11:H11" si="3">ROUND(E10*0.25,2)</f>
        <v>5968.93</v>
      </c>
      <c r="F11" s="2">
        <f t="shared" si="3"/>
        <v>6298.5</v>
      </c>
      <c r="G11" s="2">
        <f t="shared" si="3"/>
        <v>6518.22</v>
      </c>
      <c r="H11" s="2">
        <f t="shared" si="3"/>
        <v>6701.31</v>
      </c>
      <c r="I11" s="2">
        <f t="shared" si="2"/>
        <v>31382.65</v>
      </c>
      <c r="J11" s="16"/>
      <c r="K11" s="16"/>
    </row>
    <row r="12" spans="1:11" ht="51.75" customHeight="1" x14ac:dyDescent="0.25">
      <c r="A12" s="25">
        <v>5</v>
      </c>
      <c r="B12" s="3" t="s">
        <v>21</v>
      </c>
      <c r="C12" s="24" t="s">
        <v>6</v>
      </c>
      <c r="D12" s="2">
        <f>ROUND((D10)*0.2,2)</f>
        <v>4716.55</v>
      </c>
      <c r="E12" s="2">
        <f t="shared" ref="E12:H12" si="4">ROUND((E10)*0.2,2)</f>
        <v>4775.1400000000003</v>
      </c>
      <c r="F12" s="2">
        <f t="shared" si="4"/>
        <v>5038.8</v>
      </c>
      <c r="G12" s="2">
        <f t="shared" si="4"/>
        <v>5214.57</v>
      </c>
      <c r="H12" s="2">
        <f t="shared" si="4"/>
        <v>5361.05</v>
      </c>
      <c r="I12" s="2">
        <f t="shared" si="2"/>
        <v>25106.11</v>
      </c>
      <c r="J12" s="16"/>
      <c r="K12" s="16"/>
    </row>
    <row r="13" spans="1:11" ht="66.75" customHeight="1" x14ac:dyDescent="0.25">
      <c r="A13" s="24">
        <v>6</v>
      </c>
      <c r="B13" s="3" t="s">
        <v>39</v>
      </c>
      <c r="C13" s="24" t="s">
        <v>6</v>
      </c>
      <c r="D13" s="2">
        <f>ROUND(D10*0.15,2)</f>
        <v>3537.41</v>
      </c>
      <c r="E13" s="2">
        <f t="shared" ref="E13:H13" si="5">ROUND(E10*0.15,2)</f>
        <v>3581.36</v>
      </c>
      <c r="F13" s="2">
        <f t="shared" si="5"/>
        <v>3779.1</v>
      </c>
      <c r="G13" s="2">
        <f t="shared" si="5"/>
        <v>3910.93</v>
      </c>
      <c r="H13" s="2">
        <f t="shared" si="5"/>
        <v>4020.79</v>
      </c>
      <c r="I13" s="2">
        <f t="shared" si="2"/>
        <v>18829.59</v>
      </c>
      <c r="J13" s="16"/>
      <c r="K13" s="16"/>
    </row>
    <row r="14" spans="1:11" ht="45" x14ac:dyDescent="0.25">
      <c r="A14" s="25">
        <v>7</v>
      </c>
      <c r="B14" s="3" t="s">
        <v>26</v>
      </c>
      <c r="C14" s="24" t="s">
        <v>6</v>
      </c>
      <c r="D14" s="2">
        <f>ROUND((D10)*0.15,2)</f>
        <v>3537.41</v>
      </c>
      <c r="E14" s="2">
        <f t="shared" ref="E14:H14" si="6">ROUND((E10)*0.15,2)</f>
        <v>3581.36</v>
      </c>
      <c r="F14" s="2">
        <f t="shared" si="6"/>
        <v>3779.1</v>
      </c>
      <c r="G14" s="2">
        <f t="shared" si="6"/>
        <v>3910.93</v>
      </c>
      <c r="H14" s="2">
        <f t="shared" si="6"/>
        <v>4020.79</v>
      </c>
      <c r="I14" s="2">
        <f t="shared" si="2"/>
        <v>18829.59</v>
      </c>
      <c r="J14" s="17"/>
      <c r="K14" s="17"/>
    </row>
    <row r="15" spans="1:11" ht="45" x14ac:dyDescent="0.25">
      <c r="A15" s="24">
        <v>8</v>
      </c>
      <c r="B15" s="3" t="s">
        <v>25</v>
      </c>
      <c r="C15" s="24" t="s">
        <v>6</v>
      </c>
      <c r="D15" s="2">
        <f>ROUND(D10*0.01,2)</f>
        <v>235.83</v>
      </c>
      <c r="E15" s="2">
        <f t="shared" ref="E15:H15" si="7">ROUND(E10*0.01,2)</f>
        <v>238.76</v>
      </c>
      <c r="F15" s="2">
        <f t="shared" si="7"/>
        <v>251.94</v>
      </c>
      <c r="G15" s="2">
        <f t="shared" si="7"/>
        <v>260.73</v>
      </c>
      <c r="H15" s="2">
        <f t="shared" si="7"/>
        <v>268.05</v>
      </c>
      <c r="I15" s="2">
        <f t="shared" si="2"/>
        <v>1255.31</v>
      </c>
      <c r="J15" s="17"/>
      <c r="K15" s="17"/>
    </row>
    <row r="16" spans="1:11" ht="30" x14ac:dyDescent="0.25">
      <c r="A16" s="24">
        <v>9</v>
      </c>
      <c r="B16" s="3" t="s">
        <v>27</v>
      </c>
      <c r="C16" s="24" t="s">
        <v>6</v>
      </c>
      <c r="D16" s="24">
        <f>ROUND((D10+D11+D12+D13+D14+D15)*0.01,2)</f>
        <v>415.06</v>
      </c>
      <c r="E16" s="24">
        <f>ROUND((E10+E11+E12+E13+E14+E15)*0.01,2)</f>
        <v>420.21</v>
      </c>
      <c r="F16" s="24">
        <f>ROUND((F10+F11+F12+F13+F14+F15)*0.01,2)</f>
        <v>443.41</v>
      </c>
      <c r="G16" s="24">
        <f>ROUND((G10+G11+G12+G13+G14+G15)*0.01,2)</f>
        <v>458.88</v>
      </c>
      <c r="H16" s="24">
        <f>ROUND((H10+H11+H12+H13+H14+H15)*0.01,2)</f>
        <v>471.77</v>
      </c>
      <c r="I16" s="2">
        <f t="shared" si="2"/>
        <v>2209.33</v>
      </c>
    </row>
    <row r="17" spans="1:10" ht="31.5" customHeight="1" x14ac:dyDescent="0.25">
      <c r="A17" s="25">
        <v>10</v>
      </c>
      <c r="B17" s="3" t="s">
        <v>11</v>
      </c>
      <c r="C17" s="24" t="s">
        <v>6</v>
      </c>
      <c r="D17" s="1">
        <f>ROUND((D10+D11+D12+D13+D14+D15+D16)*0.302,2)</f>
        <v>12660.05</v>
      </c>
      <c r="E17" s="1">
        <f t="shared" ref="E17:H17" si="8">ROUND((E10+E11+E12+E13+E14+E15+E16)*0.302,2)</f>
        <v>12817.32</v>
      </c>
      <c r="F17" s="1">
        <f t="shared" si="8"/>
        <v>13525.02</v>
      </c>
      <c r="G17" s="1">
        <f t="shared" si="8"/>
        <v>13996.83</v>
      </c>
      <c r="H17" s="1">
        <f t="shared" si="8"/>
        <v>14390</v>
      </c>
      <c r="I17" s="2">
        <f t="shared" si="2"/>
        <v>67389.22</v>
      </c>
    </row>
    <row r="18" spans="1:10" x14ac:dyDescent="0.25">
      <c r="A18" s="24">
        <v>11</v>
      </c>
      <c r="B18" s="3" t="s">
        <v>8</v>
      </c>
      <c r="C18" s="24"/>
      <c r="D18" s="2"/>
      <c r="E18" s="2"/>
      <c r="F18" s="2"/>
      <c r="G18" s="2"/>
      <c r="H18" s="2"/>
      <c r="I18" s="2"/>
    </row>
    <row r="19" spans="1:10" x14ac:dyDescent="0.25">
      <c r="A19" s="24"/>
      <c r="B19" s="14" t="s">
        <v>9</v>
      </c>
      <c r="C19" s="24" t="s">
        <v>6</v>
      </c>
      <c r="D19" s="2">
        <f>D10+D11+D12+D13+D14+D15+D16+D17</f>
        <v>54580.75</v>
      </c>
      <c r="E19" s="2">
        <f t="shared" ref="E19:H19" si="9">E10+E11+E12+E13+E14+E15+E16+E17</f>
        <v>55258.79</v>
      </c>
      <c r="F19" s="2">
        <f t="shared" si="9"/>
        <v>58309.87000000001</v>
      </c>
      <c r="G19" s="2">
        <f t="shared" si="9"/>
        <v>60343.950000000004</v>
      </c>
      <c r="H19" s="2">
        <f t="shared" si="9"/>
        <v>62039.000000000007</v>
      </c>
      <c r="I19" s="2">
        <f t="shared" si="2"/>
        <v>290532.36000000004</v>
      </c>
    </row>
    <row r="20" spans="1:10" x14ac:dyDescent="0.25">
      <c r="A20" s="13"/>
      <c r="B20" s="14" t="s">
        <v>10</v>
      </c>
      <c r="C20" s="24" t="s">
        <v>6</v>
      </c>
      <c r="D20" s="2">
        <f t="shared" ref="D20" si="10">ROUND(D19*12,2)</f>
        <v>654969</v>
      </c>
      <c r="E20" s="2">
        <f t="shared" ref="E20:H20" si="11">ROUND(E19*12,2)</f>
        <v>663105.48</v>
      </c>
      <c r="F20" s="2">
        <f t="shared" si="11"/>
        <v>699718.44</v>
      </c>
      <c r="G20" s="2">
        <f t="shared" si="11"/>
        <v>724127.4</v>
      </c>
      <c r="H20" s="2">
        <f t="shared" si="11"/>
        <v>744468</v>
      </c>
      <c r="I20" s="2">
        <f t="shared" si="2"/>
        <v>3486388.32</v>
      </c>
      <c r="J20" s="17"/>
    </row>
    <row r="21" spans="1:10" ht="39.75" customHeight="1" x14ac:dyDescent="0.25">
      <c r="A21" s="13"/>
      <c r="B21" s="42" t="s">
        <v>29</v>
      </c>
      <c r="C21" s="43"/>
      <c r="D21" s="2"/>
      <c r="E21" s="2"/>
      <c r="F21" s="2"/>
      <c r="G21" s="2"/>
      <c r="H21" s="2"/>
      <c r="I21" s="12"/>
    </row>
    <row r="22" spans="1:10" ht="39" customHeight="1" x14ac:dyDescent="0.25">
      <c r="A22" s="25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2"/>
        <v>50</v>
      </c>
    </row>
    <row r="23" spans="1:10" ht="51" customHeight="1" x14ac:dyDescent="0.25">
      <c r="A23" s="24">
        <v>2</v>
      </c>
      <c r="B23" s="3" t="s">
        <v>5</v>
      </c>
      <c r="C23" s="24" t="s">
        <v>4</v>
      </c>
      <c r="D23" s="2">
        <f t="shared" ref="D23:H23" si="12">ROUND(D22/18,2)</f>
        <v>0.56000000000000005</v>
      </c>
      <c r="E23" s="2">
        <f t="shared" si="12"/>
        <v>0.56000000000000005</v>
      </c>
      <c r="F23" s="2">
        <f t="shared" si="12"/>
        <v>0.56000000000000005</v>
      </c>
      <c r="G23" s="2">
        <f t="shared" si="12"/>
        <v>0.56000000000000005</v>
      </c>
      <c r="H23" s="2">
        <f t="shared" si="12"/>
        <v>0.56000000000000005</v>
      </c>
      <c r="I23" s="2">
        <f>SUM(D23:H23)</f>
        <v>2.8000000000000003</v>
      </c>
    </row>
    <row r="24" spans="1:10" ht="45" x14ac:dyDescent="0.25">
      <c r="A24" s="25">
        <v>3</v>
      </c>
      <c r="B24" s="3" t="s">
        <v>53</v>
      </c>
      <c r="C24" s="24" t="s">
        <v>6</v>
      </c>
      <c r="D24" s="2">
        <f>ROUND(14449*D23*1.01375,2)</f>
        <v>8202.7000000000007</v>
      </c>
      <c r="E24" s="2">
        <f t="shared" ref="E24:H24" si="13">ROUND(14449*E23*1.01375,2)</f>
        <v>8202.7000000000007</v>
      </c>
      <c r="F24" s="2">
        <f t="shared" si="13"/>
        <v>8202.7000000000007</v>
      </c>
      <c r="G24" s="2">
        <f t="shared" si="13"/>
        <v>8202.7000000000007</v>
      </c>
      <c r="H24" s="2">
        <f t="shared" si="13"/>
        <v>8202.7000000000007</v>
      </c>
      <c r="I24" s="2">
        <f t="shared" si="2"/>
        <v>41013.5</v>
      </c>
    </row>
    <row r="25" spans="1:10" ht="54" customHeight="1" x14ac:dyDescent="0.25">
      <c r="A25" s="24">
        <v>4</v>
      </c>
      <c r="B25" s="3" t="s">
        <v>20</v>
      </c>
      <c r="C25" s="24" t="s">
        <v>6</v>
      </c>
      <c r="D25" s="2">
        <f>ROUND(D24*0.25,2)</f>
        <v>2050.6799999999998</v>
      </c>
      <c r="E25" s="2">
        <f t="shared" ref="E25:H25" si="14">ROUND(E24*0.25,2)</f>
        <v>2050.6799999999998</v>
      </c>
      <c r="F25" s="2">
        <f t="shared" si="14"/>
        <v>2050.6799999999998</v>
      </c>
      <c r="G25" s="2">
        <f t="shared" si="14"/>
        <v>2050.6799999999998</v>
      </c>
      <c r="H25" s="2">
        <f t="shared" si="14"/>
        <v>2050.6799999999998</v>
      </c>
      <c r="I25" s="2">
        <f t="shared" si="2"/>
        <v>10253.4</v>
      </c>
    </row>
    <row r="26" spans="1:10" ht="64.5" customHeight="1" x14ac:dyDescent="0.25">
      <c r="A26" s="25">
        <v>5</v>
      </c>
      <c r="B26" s="3" t="s">
        <v>24</v>
      </c>
      <c r="C26" s="24" t="s">
        <v>6</v>
      </c>
      <c r="D26" s="2">
        <f>ROUND((D24)*0.2,2)</f>
        <v>1640.54</v>
      </c>
      <c r="E26" s="2">
        <f t="shared" ref="E26:H26" si="15">ROUND((E24)*0.2,2)</f>
        <v>1640.54</v>
      </c>
      <c r="F26" s="2">
        <f t="shared" si="15"/>
        <v>1640.54</v>
      </c>
      <c r="G26" s="2">
        <f t="shared" si="15"/>
        <v>1640.54</v>
      </c>
      <c r="H26" s="2">
        <f t="shared" si="15"/>
        <v>1640.54</v>
      </c>
      <c r="I26" s="2">
        <f t="shared" si="2"/>
        <v>8202.7000000000007</v>
      </c>
    </row>
    <row r="27" spans="1:10" ht="45" x14ac:dyDescent="0.25">
      <c r="A27" s="24">
        <v>6</v>
      </c>
      <c r="B27" s="3" t="s">
        <v>26</v>
      </c>
      <c r="C27" s="24" t="s">
        <v>6</v>
      </c>
      <c r="D27" s="2">
        <f>ROUND((D24)*0.15,2)</f>
        <v>1230.4100000000001</v>
      </c>
      <c r="E27" s="2">
        <f>ROUND((E24)*0.15,2)</f>
        <v>1230.4100000000001</v>
      </c>
      <c r="F27" s="2">
        <f>ROUND((F24)*0.15,2)</f>
        <v>1230.4100000000001</v>
      </c>
      <c r="G27" s="2">
        <f>ROUND((G24)*0.15,2)</f>
        <v>1230.4100000000001</v>
      </c>
      <c r="H27" s="2">
        <f>ROUND((H24)*0.15,2)</f>
        <v>1230.4100000000001</v>
      </c>
      <c r="I27" s="2">
        <f t="shared" si="2"/>
        <v>6152.05</v>
      </c>
    </row>
    <row r="28" spans="1:10" ht="45" x14ac:dyDescent="0.25">
      <c r="A28" s="25">
        <v>7</v>
      </c>
      <c r="B28" s="3" t="s">
        <v>25</v>
      </c>
      <c r="C28" s="24" t="s">
        <v>6</v>
      </c>
      <c r="D28" s="2">
        <f>ROUND(D24*0.01,2)</f>
        <v>82.03</v>
      </c>
      <c r="E28" s="2">
        <f>ROUND(E24*0.01,2)</f>
        <v>82.03</v>
      </c>
      <c r="F28" s="2">
        <f>ROUND(F24*0.01,2)</f>
        <v>82.03</v>
      </c>
      <c r="G28" s="2">
        <f>ROUND(G24*0.01,2)</f>
        <v>82.03</v>
      </c>
      <c r="H28" s="2">
        <f>ROUND(H24*0.01,2)</f>
        <v>82.03</v>
      </c>
      <c r="I28" s="2">
        <f t="shared" si="2"/>
        <v>410.15</v>
      </c>
    </row>
    <row r="29" spans="1:10" ht="30" x14ac:dyDescent="0.25">
      <c r="A29" s="25">
        <v>8</v>
      </c>
      <c r="B29" s="3" t="s">
        <v>27</v>
      </c>
      <c r="C29" s="24" t="s">
        <v>6</v>
      </c>
      <c r="D29" s="2">
        <f>ROUND((D24+D25+D26+D27+D28)*0.01,2)</f>
        <v>132.06</v>
      </c>
      <c r="E29" s="2">
        <f>ROUND((E24+E25+E26+E27+E28)*0.01,2)</f>
        <v>132.06</v>
      </c>
      <c r="F29" s="2">
        <f>ROUND((F24+F25+F26+F27+F28)*0.01,2)</f>
        <v>132.06</v>
      </c>
      <c r="G29" s="2">
        <f>ROUND((G24+G25+G26+G27+G28)*0.01,2)</f>
        <v>132.06</v>
      </c>
      <c r="H29" s="2">
        <f>ROUND((H24+H25+H26+H27+H28)*0.01,2)</f>
        <v>132.06</v>
      </c>
      <c r="I29" s="2">
        <f t="shared" si="2"/>
        <v>660.3</v>
      </c>
    </row>
    <row r="30" spans="1:10" x14ac:dyDescent="0.25">
      <c r="A30" s="24">
        <v>9</v>
      </c>
      <c r="B30" s="3" t="s">
        <v>11</v>
      </c>
      <c r="C30" s="24" t="s">
        <v>6</v>
      </c>
      <c r="D30" s="1">
        <f>ROUND((D24+D25+D26+D27+D28+D29)*0.302,2)</f>
        <v>4028.2</v>
      </c>
      <c r="E30" s="1">
        <f t="shared" ref="E30:H30" si="16">ROUND((E24+E25+E26+E27+E28+E29)*0.302,2)</f>
        <v>4028.2</v>
      </c>
      <c r="F30" s="1">
        <f t="shared" si="16"/>
        <v>4028.2</v>
      </c>
      <c r="G30" s="1">
        <f t="shared" si="16"/>
        <v>4028.2</v>
      </c>
      <c r="H30" s="1">
        <f t="shared" si="16"/>
        <v>4028.2</v>
      </c>
      <c r="I30" s="2">
        <f t="shared" si="2"/>
        <v>20141</v>
      </c>
    </row>
    <row r="31" spans="1:10" ht="30" x14ac:dyDescent="0.25">
      <c r="A31" s="25">
        <v>10</v>
      </c>
      <c r="B31" s="3" t="s">
        <v>19</v>
      </c>
      <c r="C31" s="24" t="s">
        <v>6</v>
      </c>
      <c r="D31" s="2"/>
      <c r="E31" s="2"/>
      <c r="F31" s="2"/>
      <c r="G31" s="2"/>
      <c r="H31" s="2"/>
      <c r="I31" s="2"/>
    </row>
    <row r="32" spans="1:10" x14ac:dyDescent="0.25">
      <c r="A32" s="13"/>
      <c r="B32" s="14" t="s">
        <v>9</v>
      </c>
      <c r="C32" s="24" t="s">
        <v>6</v>
      </c>
      <c r="D32" s="2">
        <f>D24+D25+D26+D27+D28+D29+D30</f>
        <v>17366.620000000003</v>
      </c>
      <c r="E32" s="2">
        <f t="shared" ref="E32:H32" si="17">E24+E25+E26+E27+E28+E29+E30</f>
        <v>17366.620000000003</v>
      </c>
      <c r="F32" s="2">
        <f t="shared" si="17"/>
        <v>17366.620000000003</v>
      </c>
      <c r="G32" s="2">
        <f t="shared" si="17"/>
        <v>17366.620000000003</v>
      </c>
      <c r="H32" s="2">
        <f t="shared" si="17"/>
        <v>17366.620000000003</v>
      </c>
      <c r="I32" s="2">
        <f t="shared" si="2"/>
        <v>86833.1</v>
      </c>
    </row>
    <row r="33" spans="1:10" x14ac:dyDescent="0.25">
      <c r="A33" s="13"/>
      <c r="B33" s="14" t="s">
        <v>10</v>
      </c>
      <c r="C33" s="24" t="s">
        <v>6</v>
      </c>
      <c r="D33" s="2">
        <f t="shared" ref="D33" si="18">ROUND(D32*12,2)</f>
        <v>208399.44</v>
      </c>
      <c r="E33" s="2">
        <f t="shared" ref="E33:H33" si="19">ROUND(E32*12,2)</f>
        <v>208399.44</v>
      </c>
      <c r="F33" s="2">
        <f t="shared" si="19"/>
        <v>208399.44</v>
      </c>
      <c r="G33" s="2">
        <f t="shared" si="19"/>
        <v>208399.44</v>
      </c>
      <c r="H33" s="2">
        <f t="shared" si="19"/>
        <v>208399.44</v>
      </c>
      <c r="I33" s="2">
        <f t="shared" si="2"/>
        <v>1041997.2</v>
      </c>
    </row>
    <row r="34" spans="1:10" ht="19.5" customHeight="1" x14ac:dyDescent="0.25">
      <c r="A34" s="13"/>
      <c r="B34" s="47" t="s">
        <v>12</v>
      </c>
      <c r="C34" s="48"/>
      <c r="D34" s="13"/>
      <c r="E34" s="13"/>
      <c r="F34" s="13"/>
      <c r="G34" s="13"/>
      <c r="H34" s="13"/>
      <c r="I34" s="2"/>
    </row>
    <row r="35" spans="1:10" x14ac:dyDescent="0.25">
      <c r="A35" s="13"/>
      <c r="B35" s="3" t="s">
        <v>58</v>
      </c>
      <c r="C35" s="24" t="s">
        <v>6</v>
      </c>
      <c r="D35" s="2">
        <f>ROUND((D20+D33)*0.192,2)</f>
        <v>165766.74</v>
      </c>
      <c r="E35" s="2">
        <f t="shared" ref="E35:H35" si="20">ROUND((E20+E33)*0.192,2)</f>
        <v>167328.94</v>
      </c>
      <c r="F35" s="2">
        <f t="shared" si="20"/>
        <v>174358.63</v>
      </c>
      <c r="G35" s="2">
        <f t="shared" si="20"/>
        <v>179045.15</v>
      </c>
      <c r="H35" s="2">
        <f t="shared" si="20"/>
        <v>182950.55</v>
      </c>
      <c r="I35" s="2">
        <f t="shared" si="2"/>
        <v>869450.01</v>
      </c>
    </row>
    <row r="36" spans="1:10" ht="66" customHeight="1" x14ac:dyDescent="0.25">
      <c r="A36" s="13"/>
      <c r="B36" s="49" t="s">
        <v>14</v>
      </c>
      <c r="C36" s="50"/>
      <c r="D36" s="2"/>
      <c r="E36" s="2"/>
      <c r="F36" s="2"/>
      <c r="G36" s="2"/>
      <c r="H36" s="2"/>
      <c r="I36" s="2"/>
    </row>
    <row r="37" spans="1:10" ht="25.5" customHeight="1" x14ac:dyDescent="0.25">
      <c r="A37" s="13"/>
      <c r="B37" s="3" t="s">
        <v>59</v>
      </c>
      <c r="C37" s="24" t="s">
        <v>6</v>
      </c>
      <c r="D37" s="2">
        <f>ROUND(0.24*(D20+D33),2)</f>
        <v>207208.43</v>
      </c>
      <c r="E37" s="2">
        <f t="shared" ref="E37:H37" si="21">ROUND(0.24*(E20+E33),2)</f>
        <v>209161.18</v>
      </c>
      <c r="F37" s="2">
        <f t="shared" si="21"/>
        <v>217948.29</v>
      </c>
      <c r="G37" s="2">
        <f t="shared" si="21"/>
        <v>223806.44</v>
      </c>
      <c r="H37" s="2">
        <f t="shared" si="21"/>
        <v>228688.19</v>
      </c>
      <c r="I37" s="2">
        <f t="shared" si="2"/>
        <v>1086812.53</v>
      </c>
    </row>
    <row r="38" spans="1:10" ht="66.75" customHeight="1" x14ac:dyDescent="0.25">
      <c r="A38" s="13"/>
      <c r="B38" s="49" t="s">
        <v>13</v>
      </c>
      <c r="C38" s="50"/>
      <c r="D38" s="13"/>
      <c r="E38" s="13"/>
      <c r="F38" s="13"/>
      <c r="G38" s="13"/>
      <c r="H38" s="13"/>
      <c r="I38" s="2"/>
    </row>
    <row r="39" spans="1:10" ht="30.75" customHeight="1" x14ac:dyDescent="0.25">
      <c r="A39" s="13"/>
      <c r="B39" s="3" t="s">
        <v>60</v>
      </c>
      <c r="C39" s="24" t="s">
        <v>6</v>
      </c>
      <c r="D39" s="2">
        <f>ROUND(0.227*(D20+D33),2)</f>
        <v>195984.64000000001</v>
      </c>
      <c r="E39" s="2">
        <f t="shared" ref="E39:H39" si="22">ROUND(0.227*(E20+E33),2)</f>
        <v>197831.62</v>
      </c>
      <c r="F39" s="2">
        <f t="shared" si="22"/>
        <v>206142.76</v>
      </c>
      <c r="G39" s="2">
        <f t="shared" si="22"/>
        <v>211683.59</v>
      </c>
      <c r="H39" s="2">
        <f t="shared" si="22"/>
        <v>216300.91</v>
      </c>
      <c r="I39" s="2">
        <f t="shared" si="2"/>
        <v>1027943.52</v>
      </c>
    </row>
    <row r="40" spans="1:10" ht="68.25" customHeight="1" x14ac:dyDescent="0.25">
      <c r="A40" s="13"/>
      <c r="B40" s="49" t="s">
        <v>15</v>
      </c>
      <c r="C40" s="50"/>
      <c r="D40" s="13"/>
      <c r="E40" s="13"/>
      <c r="F40" s="13"/>
      <c r="G40" s="13"/>
      <c r="H40" s="13"/>
      <c r="I40" s="2"/>
    </row>
    <row r="41" spans="1:10" ht="15.75" x14ac:dyDescent="0.25">
      <c r="A41" s="13"/>
      <c r="B41" s="18"/>
      <c r="C41" s="24" t="s">
        <v>6</v>
      </c>
      <c r="D41" s="2">
        <f>D20+D35+D37+D39+D33</f>
        <v>1432328.25</v>
      </c>
      <c r="E41" s="2">
        <f>E20+E35+E37+E39+E33</f>
        <v>1445826.6599999997</v>
      </c>
      <c r="F41" s="2">
        <f>F20+F35+F37+F39+F33</f>
        <v>1506567.5599999998</v>
      </c>
      <c r="G41" s="2">
        <f>G20+G35+G37+G39+G33</f>
        <v>1547062.02</v>
      </c>
      <c r="H41" s="2">
        <f>H20+H35+H37+H39+H33</f>
        <v>1580807.0899999999</v>
      </c>
      <c r="I41" s="2">
        <f t="shared" si="2"/>
        <v>7512591.5800000001</v>
      </c>
    </row>
    <row r="42" spans="1:10" ht="20.25" customHeight="1" x14ac:dyDescent="0.25">
      <c r="A42" s="13"/>
      <c r="B42" s="33" t="s">
        <v>45</v>
      </c>
      <c r="C42" s="36" t="s">
        <v>44</v>
      </c>
      <c r="D42" s="12">
        <v>25</v>
      </c>
      <c r="E42" s="12">
        <v>25</v>
      </c>
      <c r="F42" s="12">
        <v>25</v>
      </c>
      <c r="G42" s="12">
        <v>25</v>
      </c>
      <c r="H42" s="12">
        <v>25</v>
      </c>
      <c r="I42" s="12">
        <v>25</v>
      </c>
    </row>
    <row r="43" spans="1:10" ht="105" customHeight="1" x14ac:dyDescent="0.25">
      <c r="A43" s="13"/>
      <c r="B43" s="33" t="s">
        <v>48</v>
      </c>
      <c r="C43" s="36" t="s">
        <v>6</v>
      </c>
      <c r="D43" s="12"/>
      <c r="E43" s="12"/>
      <c r="F43" s="12"/>
      <c r="G43" s="12"/>
      <c r="H43" s="12"/>
      <c r="I43" s="12">
        <f>ROUND(I41/I42/5,0)</f>
        <v>60101</v>
      </c>
    </row>
    <row r="44" spans="1:10" ht="97.5" customHeight="1" x14ac:dyDescent="0.25">
      <c r="A44" s="13"/>
      <c r="B44" s="33" t="s">
        <v>46</v>
      </c>
      <c r="C44" s="36" t="s">
        <v>6</v>
      </c>
      <c r="D44" s="2"/>
      <c r="E44" s="2"/>
      <c r="F44" s="2"/>
      <c r="G44" s="2"/>
      <c r="H44" s="2"/>
      <c r="I44" s="12">
        <v>56157</v>
      </c>
    </row>
    <row r="45" spans="1:10" ht="150.75" customHeight="1" x14ac:dyDescent="0.25">
      <c r="A45" s="13"/>
      <c r="B45" s="34" t="s">
        <v>41</v>
      </c>
      <c r="C45" s="59" t="s">
        <v>47</v>
      </c>
      <c r="D45" s="2"/>
      <c r="E45" s="2"/>
      <c r="F45" s="2"/>
      <c r="G45" s="2"/>
      <c r="H45" s="2"/>
      <c r="I45" s="15">
        <f>ROUND(I43/I44,3)</f>
        <v>1.07</v>
      </c>
    </row>
    <row r="46" spans="1:10" ht="197.25" customHeight="1" x14ac:dyDescent="0.25">
      <c r="A46" s="21"/>
      <c r="B46" s="57"/>
      <c r="C46" s="57"/>
      <c r="D46" s="20"/>
      <c r="E46" s="20"/>
      <c r="F46" s="20"/>
      <c r="G46" s="20"/>
      <c r="H46" s="20"/>
      <c r="I46" s="20"/>
      <c r="J46" s="21"/>
    </row>
    <row r="47" spans="1:10" ht="53.25" customHeight="1" x14ac:dyDescent="0.25">
      <c r="A47" s="21"/>
      <c r="B47" s="57"/>
      <c r="C47" s="57"/>
      <c r="D47" s="58"/>
      <c r="E47" s="58"/>
      <c r="F47" s="58"/>
      <c r="G47" s="58"/>
      <c r="H47" s="58"/>
      <c r="I47" s="20"/>
      <c r="J47" s="21"/>
    </row>
    <row r="48" spans="1:10" x14ac:dyDescent="0.25">
      <c r="D48" s="20"/>
      <c r="E48" s="20"/>
      <c r="F48" s="20"/>
      <c r="G48" s="20"/>
      <c r="H48" s="20"/>
      <c r="I48" s="20"/>
      <c r="J48" s="21"/>
    </row>
    <row r="49" spans="4:10" x14ac:dyDescent="0.25">
      <c r="D49" s="20"/>
      <c r="E49" s="20"/>
      <c r="F49" s="20"/>
      <c r="G49" s="20"/>
      <c r="H49" s="20"/>
      <c r="I49" s="20"/>
      <c r="J49" s="21"/>
    </row>
  </sheetData>
  <mergeCells count="14">
    <mergeCell ref="B40:C40"/>
    <mergeCell ref="B46:C46"/>
    <mergeCell ref="B47:C47"/>
    <mergeCell ref="B7:C7"/>
    <mergeCell ref="B21:C21"/>
    <mergeCell ref="B34:C34"/>
    <mergeCell ref="B36:C36"/>
    <mergeCell ref="B38:C38"/>
    <mergeCell ref="H1:I1"/>
    <mergeCell ref="A3:I3"/>
    <mergeCell ref="A5:A6"/>
    <mergeCell ref="B5:B6"/>
    <mergeCell ref="C5:C6"/>
    <mergeCell ref="D5:G5"/>
  </mergeCells>
  <printOptions horizontalCentered="1"/>
  <pageMargins left="0" right="0" top="0.55118110236220474" bottom="0" header="0" footer="0"/>
  <pageSetup paperSize="9" scale="60" orientation="portrait" r:id="rId1"/>
  <rowBreaks count="1" manualBreakCount="1">
    <brk id="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78" zoomScaleNormal="77" zoomScaleSheetLayoutView="78"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B43" sqref="B43:C43"/>
    </sheetView>
  </sheetViews>
  <sheetFormatPr defaultRowHeight="15" x14ac:dyDescent="0.25"/>
  <cols>
    <col min="1" max="1" width="7.140625" style="6" customWidth="1"/>
    <col min="2" max="2" width="51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51" t="s">
        <v>61</v>
      </c>
      <c r="I1" s="51"/>
    </row>
    <row r="2" spans="1:11" s="7" customFormat="1" ht="18.75" x14ac:dyDescent="0.3">
      <c r="I2" s="23"/>
    </row>
    <row r="3" spans="1:11" s="7" customFormat="1" ht="83.25" customHeight="1" x14ac:dyDescent="0.3">
      <c r="A3" s="54" t="s">
        <v>56</v>
      </c>
      <c r="B3" s="54"/>
      <c r="C3" s="54"/>
      <c r="D3" s="54"/>
      <c r="E3" s="54"/>
      <c r="F3" s="54"/>
      <c r="G3" s="54"/>
      <c r="H3" s="54"/>
      <c r="I3" s="54"/>
    </row>
    <row r="5" spans="1:11" ht="15" customHeight="1" x14ac:dyDescent="0.25">
      <c r="A5" s="44" t="s">
        <v>1</v>
      </c>
      <c r="B5" s="46" t="s">
        <v>2</v>
      </c>
      <c r="C5" s="46" t="s">
        <v>3</v>
      </c>
      <c r="D5" s="52" t="s">
        <v>7</v>
      </c>
      <c r="E5" s="53"/>
      <c r="F5" s="53"/>
      <c r="G5" s="53"/>
      <c r="H5" s="31"/>
      <c r="I5" s="8"/>
    </row>
    <row r="6" spans="1:11" ht="15" customHeight="1" x14ac:dyDescent="0.25">
      <c r="A6" s="45"/>
      <c r="B6" s="46"/>
      <c r="C6" s="46"/>
      <c r="D6" s="30" t="s">
        <v>30</v>
      </c>
      <c r="E6" s="30" t="s">
        <v>31</v>
      </c>
      <c r="F6" s="30" t="s">
        <v>32</v>
      </c>
      <c r="G6" s="30" t="s">
        <v>33</v>
      </c>
      <c r="H6" s="30" t="s">
        <v>34</v>
      </c>
      <c r="I6" s="24" t="s">
        <v>0</v>
      </c>
    </row>
    <row r="7" spans="1:11" ht="30" customHeight="1" x14ac:dyDescent="0.25">
      <c r="A7" s="32"/>
      <c r="B7" s="42" t="s">
        <v>28</v>
      </c>
      <c r="C7" s="43"/>
      <c r="D7" s="9"/>
      <c r="E7" s="9"/>
      <c r="F7" s="9"/>
      <c r="G7" s="9"/>
      <c r="H7" s="9"/>
      <c r="I7" s="9"/>
    </row>
    <row r="8" spans="1:11" ht="63.75" customHeight="1" x14ac:dyDescent="0.25">
      <c r="A8" s="25">
        <v>1</v>
      </c>
      <c r="B8" s="19" t="s">
        <v>50</v>
      </c>
      <c r="C8" s="10" t="s">
        <v>17</v>
      </c>
      <c r="D8" s="39">
        <v>29</v>
      </c>
      <c r="E8" s="39">
        <v>29.3</v>
      </c>
      <c r="F8" s="39">
        <v>31</v>
      </c>
      <c r="G8" s="39">
        <v>32</v>
      </c>
      <c r="H8" s="39">
        <v>33</v>
      </c>
      <c r="I8" s="40">
        <f>D8+E8+F8+G8+H8</f>
        <v>154.30000000000001</v>
      </c>
      <c r="J8" s="16"/>
      <c r="K8" s="16"/>
    </row>
    <row r="9" spans="1:11" ht="77.25" customHeight="1" x14ac:dyDescent="0.25">
      <c r="A9" s="25">
        <v>2</v>
      </c>
      <c r="B9" s="19" t="s">
        <v>35</v>
      </c>
      <c r="C9" s="10" t="s">
        <v>17</v>
      </c>
      <c r="D9" s="11">
        <f>ROUND(D8*0.6,0)</f>
        <v>17</v>
      </c>
      <c r="E9" s="11">
        <f t="shared" ref="E9:G9" si="0">ROUND(E8*0.6,0)</f>
        <v>18</v>
      </c>
      <c r="F9" s="11">
        <f t="shared" si="0"/>
        <v>19</v>
      </c>
      <c r="G9" s="11">
        <f t="shared" si="0"/>
        <v>19</v>
      </c>
      <c r="H9" s="11">
        <f t="shared" ref="H9" si="1">ROUND(H8*0.6,0)</f>
        <v>20</v>
      </c>
      <c r="I9" s="12">
        <f t="shared" ref="I9:I18" si="2">D9+E9+F9+G9+H9</f>
        <v>93</v>
      </c>
      <c r="J9" s="16"/>
      <c r="K9" s="16"/>
    </row>
    <row r="10" spans="1:11" ht="56.25" customHeight="1" x14ac:dyDescent="0.25">
      <c r="A10" s="24">
        <v>3</v>
      </c>
      <c r="B10" s="3" t="s">
        <v>36</v>
      </c>
      <c r="C10" s="24" t="s">
        <v>4</v>
      </c>
      <c r="D10" s="24">
        <f>ROUND(D9/18,2)</f>
        <v>0.94</v>
      </c>
      <c r="E10" s="41">
        <f t="shared" ref="E10:G10" si="3">ROUND(E9/18,2)</f>
        <v>1</v>
      </c>
      <c r="F10" s="24">
        <f t="shared" si="3"/>
        <v>1.06</v>
      </c>
      <c r="G10" s="24">
        <f t="shared" si="3"/>
        <v>1.06</v>
      </c>
      <c r="H10" s="24">
        <f t="shared" ref="H10" si="4">ROUND(H9/18,2)</f>
        <v>1.1100000000000001</v>
      </c>
      <c r="I10" s="2">
        <f t="shared" si="2"/>
        <v>5.1700000000000008</v>
      </c>
      <c r="J10" s="16"/>
      <c r="K10" s="16"/>
    </row>
    <row r="11" spans="1:11" ht="80.25" customHeight="1" x14ac:dyDescent="0.25">
      <c r="A11" s="25">
        <v>4</v>
      </c>
      <c r="B11" s="3" t="s">
        <v>53</v>
      </c>
      <c r="C11" s="24" t="s">
        <v>6</v>
      </c>
      <c r="D11" s="2">
        <f>ROUND(14449*D10*1.01375,2)</f>
        <v>13768.81</v>
      </c>
      <c r="E11" s="2">
        <f t="shared" ref="E11:H11" si="5">ROUND(14449*E10*1.01375,2)</f>
        <v>14647.67</v>
      </c>
      <c r="F11" s="2">
        <f t="shared" si="5"/>
        <v>15526.53</v>
      </c>
      <c r="G11" s="2">
        <f t="shared" si="5"/>
        <v>15526.53</v>
      </c>
      <c r="H11" s="2">
        <f t="shared" si="5"/>
        <v>16258.92</v>
      </c>
      <c r="I11" s="2">
        <f t="shared" si="2"/>
        <v>75728.460000000006</v>
      </c>
      <c r="J11" s="16"/>
      <c r="K11" s="16"/>
    </row>
    <row r="12" spans="1:11" ht="53.25" customHeight="1" x14ac:dyDescent="0.25">
      <c r="A12" s="24">
        <v>5</v>
      </c>
      <c r="B12" s="3" t="s">
        <v>23</v>
      </c>
      <c r="C12" s="24" t="s">
        <v>6</v>
      </c>
      <c r="D12" s="2">
        <f>ROUND(D11*0.25,2)</f>
        <v>3442.2</v>
      </c>
      <c r="E12" s="2">
        <f t="shared" ref="E12:G12" si="6">ROUND(E11*0.25,2)</f>
        <v>3661.92</v>
      </c>
      <c r="F12" s="2">
        <f t="shared" si="6"/>
        <v>3881.63</v>
      </c>
      <c r="G12" s="2">
        <f t="shared" si="6"/>
        <v>3881.63</v>
      </c>
      <c r="H12" s="2">
        <f t="shared" ref="H12" si="7">ROUND(H11*0.25,2)</f>
        <v>4064.73</v>
      </c>
      <c r="I12" s="2">
        <f t="shared" si="2"/>
        <v>18932.11</v>
      </c>
      <c r="J12" s="16"/>
      <c r="K12" s="16"/>
    </row>
    <row r="13" spans="1:11" ht="51.75" customHeight="1" x14ac:dyDescent="0.25">
      <c r="A13" s="25">
        <v>6</v>
      </c>
      <c r="B13" s="3" t="s">
        <v>21</v>
      </c>
      <c r="C13" s="24" t="s">
        <v>6</v>
      </c>
      <c r="D13" s="2">
        <f>ROUND((D11)*0.2,2)</f>
        <v>2753.76</v>
      </c>
      <c r="E13" s="2">
        <f t="shared" ref="E13:G13" si="8">ROUND((E11)*0.2,2)</f>
        <v>2929.53</v>
      </c>
      <c r="F13" s="2">
        <f t="shared" si="8"/>
        <v>3105.31</v>
      </c>
      <c r="G13" s="2">
        <f t="shared" si="8"/>
        <v>3105.31</v>
      </c>
      <c r="H13" s="2">
        <f t="shared" ref="H13" si="9">ROUND((H11)*0.2,2)</f>
        <v>3251.78</v>
      </c>
      <c r="I13" s="2">
        <f t="shared" si="2"/>
        <v>15145.69</v>
      </c>
      <c r="J13" s="16"/>
      <c r="K13" s="16"/>
    </row>
    <row r="14" spans="1:11" ht="82.5" customHeight="1" x14ac:dyDescent="0.25">
      <c r="A14" s="25">
        <v>7</v>
      </c>
      <c r="B14" s="3" t="s">
        <v>40</v>
      </c>
      <c r="C14" s="24" t="s">
        <v>6</v>
      </c>
      <c r="D14" s="2">
        <f>ROUND(0.125*D11,2)</f>
        <v>1721.1</v>
      </c>
      <c r="E14" s="2">
        <f t="shared" ref="E14:H14" si="10">ROUND(0.125*E11,2)</f>
        <v>1830.96</v>
      </c>
      <c r="F14" s="2">
        <f t="shared" si="10"/>
        <v>1940.82</v>
      </c>
      <c r="G14" s="2">
        <f t="shared" si="10"/>
        <v>1940.82</v>
      </c>
      <c r="H14" s="2">
        <f t="shared" si="10"/>
        <v>2032.37</v>
      </c>
      <c r="I14" s="2">
        <f t="shared" si="2"/>
        <v>9466.07</v>
      </c>
      <c r="J14" s="16"/>
      <c r="K14" s="16"/>
    </row>
    <row r="15" spans="1:11" ht="30" x14ac:dyDescent="0.25">
      <c r="A15" s="24">
        <v>8</v>
      </c>
      <c r="B15" s="3" t="s">
        <v>27</v>
      </c>
      <c r="C15" s="24" t="s">
        <v>6</v>
      </c>
      <c r="D15" s="24">
        <f>ROUND((D11+D12+D13+D14)*0.01,2)</f>
        <v>216.86</v>
      </c>
      <c r="E15" s="24">
        <f t="shared" ref="E15:H15" si="11">ROUND((E11+E12+E13+E14)*0.01,2)</f>
        <v>230.7</v>
      </c>
      <c r="F15" s="24">
        <f t="shared" si="11"/>
        <v>244.54</v>
      </c>
      <c r="G15" s="24">
        <f t="shared" si="11"/>
        <v>244.54</v>
      </c>
      <c r="H15" s="24">
        <f t="shared" si="11"/>
        <v>256.08</v>
      </c>
      <c r="I15" s="2">
        <f t="shared" si="2"/>
        <v>1192.72</v>
      </c>
    </row>
    <row r="16" spans="1:11" ht="31.5" customHeight="1" x14ac:dyDescent="0.25">
      <c r="A16" s="25">
        <v>9</v>
      </c>
      <c r="B16" s="3" t="s">
        <v>11</v>
      </c>
      <c r="C16" s="24" t="s">
        <v>6</v>
      </c>
      <c r="D16" s="1">
        <f>ROUND((D11+D12+D13+D14+D15)*0.302,2)</f>
        <v>6614.62</v>
      </c>
      <c r="E16" s="1">
        <f t="shared" ref="E16:H16" si="12">ROUND((E11+E12+E13+E14+E15)*0.302,2)</f>
        <v>7036.84</v>
      </c>
      <c r="F16" s="1">
        <f t="shared" si="12"/>
        <v>7459.05</v>
      </c>
      <c r="G16" s="1">
        <f t="shared" si="12"/>
        <v>7459.05</v>
      </c>
      <c r="H16" s="1">
        <f t="shared" si="12"/>
        <v>7810.89</v>
      </c>
      <c r="I16" s="2">
        <f t="shared" si="2"/>
        <v>36380.449999999997</v>
      </c>
    </row>
    <row r="17" spans="1:10" x14ac:dyDescent="0.25">
      <c r="A17" s="24">
        <v>10</v>
      </c>
      <c r="B17" s="3" t="s">
        <v>8</v>
      </c>
      <c r="C17" s="24"/>
      <c r="D17" s="2"/>
      <c r="E17" s="2"/>
      <c r="F17" s="2"/>
      <c r="G17" s="2"/>
      <c r="H17" s="2"/>
      <c r="I17" s="2"/>
    </row>
    <row r="18" spans="1:10" x14ac:dyDescent="0.25">
      <c r="A18" s="24"/>
      <c r="B18" s="14" t="s">
        <v>9</v>
      </c>
      <c r="C18" s="24" t="s">
        <v>6</v>
      </c>
      <c r="D18" s="2">
        <f>D11+D12+D13+D14+D15+D16</f>
        <v>28517.349999999995</v>
      </c>
      <c r="E18" s="2">
        <f t="shared" ref="E18:H18" si="13">E11+E12+E13+E14+E15+E16</f>
        <v>30337.62</v>
      </c>
      <c r="F18" s="2">
        <f t="shared" si="13"/>
        <v>32157.88</v>
      </c>
      <c r="G18" s="2">
        <f t="shared" si="13"/>
        <v>32157.88</v>
      </c>
      <c r="H18" s="2">
        <f t="shared" si="13"/>
        <v>33674.770000000004</v>
      </c>
      <c r="I18" s="2">
        <f t="shared" si="2"/>
        <v>156845.5</v>
      </c>
    </row>
    <row r="19" spans="1:10" x14ac:dyDescent="0.25">
      <c r="A19" s="13"/>
      <c r="B19" s="14" t="s">
        <v>10</v>
      </c>
      <c r="C19" s="24" t="s">
        <v>6</v>
      </c>
      <c r="D19" s="2">
        <f t="shared" ref="D19:G19" si="14">ROUND(D18*12,2)</f>
        <v>342208.2</v>
      </c>
      <c r="E19" s="2">
        <f t="shared" si="14"/>
        <v>364051.44</v>
      </c>
      <c r="F19" s="2">
        <f t="shared" si="14"/>
        <v>385894.56</v>
      </c>
      <c r="G19" s="2">
        <f t="shared" si="14"/>
        <v>385894.56</v>
      </c>
      <c r="H19" s="2">
        <f t="shared" ref="H19" si="15">ROUND(H18*12,2)</f>
        <v>404097.24</v>
      </c>
      <c r="I19" s="2">
        <f>D19+E19+F19+G19+H19</f>
        <v>1882146</v>
      </c>
      <c r="J19" s="17"/>
    </row>
    <row r="20" spans="1:10" ht="39.75" customHeight="1" x14ac:dyDescent="0.25">
      <c r="A20" s="13"/>
      <c r="B20" s="42" t="s">
        <v>37</v>
      </c>
      <c r="C20" s="43"/>
      <c r="D20" s="2"/>
      <c r="E20" s="2"/>
      <c r="F20" s="2"/>
      <c r="G20" s="2"/>
      <c r="H20" s="2"/>
      <c r="I20" s="2"/>
    </row>
    <row r="21" spans="1:10" ht="39" customHeight="1" x14ac:dyDescent="0.25">
      <c r="A21" s="25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v>10</v>
      </c>
      <c r="G21" s="12">
        <v>10</v>
      </c>
      <c r="H21" s="12">
        <v>10</v>
      </c>
      <c r="I21" s="12">
        <f>SUM(D21:H21)</f>
        <v>50</v>
      </c>
    </row>
    <row r="22" spans="1:10" ht="87" customHeight="1" x14ac:dyDescent="0.25">
      <c r="A22" s="25">
        <v>2</v>
      </c>
      <c r="B22" s="19" t="s">
        <v>38</v>
      </c>
      <c r="C22" s="10" t="s">
        <v>17</v>
      </c>
      <c r="D22" s="12">
        <f>ROUND(D21*0.4,0)</f>
        <v>4</v>
      </c>
      <c r="E22" s="12">
        <f t="shared" ref="E22:G22" si="16">ROUND(E21*0.4,0)</f>
        <v>4</v>
      </c>
      <c r="F22" s="12">
        <f t="shared" si="16"/>
        <v>4</v>
      </c>
      <c r="G22" s="12">
        <f t="shared" si="16"/>
        <v>4</v>
      </c>
      <c r="H22" s="12">
        <f t="shared" ref="H22" si="17">ROUND(H21*0.4,0)</f>
        <v>4</v>
      </c>
      <c r="I22" s="12">
        <f t="shared" ref="I22:I36" si="18">SUM(D22:H22)</f>
        <v>20</v>
      </c>
    </row>
    <row r="23" spans="1:10" ht="64.5" customHeight="1" x14ac:dyDescent="0.25">
      <c r="A23" s="24">
        <v>3</v>
      </c>
      <c r="B23" s="3" t="s">
        <v>36</v>
      </c>
      <c r="C23" s="24" t="s">
        <v>4</v>
      </c>
      <c r="D23" s="2">
        <f>ROUND(D22/18,2)</f>
        <v>0.22</v>
      </c>
      <c r="E23" s="2">
        <f t="shared" ref="E23:G23" si="19">ROUND(E22/18,2)</f>
        <v>0.22</v>
      </c>
      <c r="F23" s="2">
        <f t="shared" si="19"/>
        <v>0.22</v>
      </c>
      <c r="G23" s="2">
        <f t="shared" si="19"/>
        <v>0.22</v>
      </c>
      <c r="H23" s="2">
        <f t="shared" ref="H23" si="20">ROUND(H22/18,2)</f>
        <v>0.22</v>
      </c>
      <c r="I23" s="2">
        <f t="shared" si="18"/>
        <v>1.1000000000000001</v>
      </c>
    </row>
    <row r="24" spans="1:10" ht="45" x14ac:dyDescent="0.25">
      <c r="A24" s="25">
        <v>4</v>
      </c>
      <c r="B24" s="3" t="s">
        <v>53</v>
      </c>
      <c r="C24" s="24" t="s">
        <v>6</v>
      </c>
      <c r="D24" s="2">
        <f>ROUND(14449*D23*1.01375,2)</f>
        <v>3222.49</v>
      </c>
      <c r="E24" s="2">
        <f t="shared" ref="E24:H24" si="21">ROUND(14449*E23*1.01375,2)</f>
        <v>3222.49</v>
      </c>
      <c r="F24" s="2">
        <f t="shared" si="21"/>
        <v>3222.49</v>
      </c>
      <c r="G24" s="2">
        <f t="shared" si="21"/>
        <v>3222.49</v>
      </c>
      <c r="H24" s="2">
        <f t="shared" si="21"/>
        <v>3222.49</v>
      </c>
      <c r="I24" s="2">
        <f t="shared" si="18"/>
        <v>16112.449999999999</v>
      </c>
    </row>
    <row r="25" spans="1:10" ht="54" customHeight="1" x14ac:dyDescent="0.25">
      <c r="A25" s="24">
        <v>5</v>
      </c>
      <c r="B25" s="3" t="s">
        <v>20</v>
      </c>
      <c r="C25" s="24" t="s">
        <v>6</v>
      </c>
      <c r="D25" s="2">
        <f>ROUND(D24*0.25,2)</f>
        <v>805.62</v>
      </c>
      <c r="E25" s="2">
        <f t="shared" ref="E25:G25" si="22">ROUND(E24*0.25,2)</f>
        <v>805.62</v>
      </c>
      <c r="F25" s="2">
        <f t="shared" si="22"/>
        <v>805.62</v>
      </c>
      <c r="G25" s="2">
        <f t="shared" si="22"/>
        <v>805.62</v>
      </c>
      <c r="H25" s="2">
        <f t="shared" ref="H25" si="23">ROUND(H24*0.25,2)</f>
        <v>805.62</v>
      </c>
      <c r="I25" s="2">
        <f t="shared" si="18"/>
        <v>4028.1</v>
      </c>
    </row>
    <row r="26" spans="1:10" ht="64.5" customHeight="1" x14ac:dyDescent="0.25">
      <c r="A26" s="25">
        <v>6</v>
      </c>
      <c r="B26" s="3" t="s">
        <v>24</v>
      </c>
      <c r="C26" s="24" t="s">
        <v>6</v>
      </c>
      <c r="D26" s="2">
        <f>ROUND((D24)*0.2,2)</f>
        <v>644.5</v>
      </c>
      <c r="E26" s="2">
        <f t="shared" ref="E26:G26" si="24">ROUND((E24)*0.2,2)</f>
        <v>644.5</v>
      </c>
      <c r="F26" s="2">
        <f t="shared" si="24"/>
        <v>644.5</v>
      </c>
      <c r="G26" s="2">
        <f t="shared" si="24"/>
        <v>644.5</v>
      </c>
      <c r="H26" s="2">
        <f t="shared" ref="H26" si="25">ROUND((H24)*0.2,2)</f>
        <v>644.5</v>
      </c>
      <c r="I26" s="2">
        <f t="shared" si="18"/>
        <v>3222.5</v>
      </c>
    </row>
    <row r="27" spans="1:10" ht="84" customHeight="1" x14ac:dyDescent="0.25">
      <c r="A27" s="25">
        <v>7</v>
      </c>
      <c r="B27" s="3" t="s">
        <v>40</v>
      </c>
      <c r="C27" s="24" t="s">
        <v>6</v>
      </c>
      <c r="D27" s="2">
        <f>ROUND(0.125*D24,2)</f>
        <v>402.81</v>
      </c>
      <c r="E27" s="2">
        <f t="shared" ref="E27:H27" si="26">ROUND(0.125*E24,2)</f>
        <v>402.81</v>
      </c>
      <c r="F27" s="2">
        <f t="shared" si="26"/>
        <v>402.81</v>
      </c>
      <c r="G27" s="2">
        <f t="shared" si="26"/>
        <v>402.81</v>
      </c>
      <c r="H27" s="2">
        <f t="shared" si="26"/>
        <v>402.81</v>
      </c>
      <c r="I27" s="2">
        <f t="shared" si="18"/>
        <v>2014.05</v>
      </c>
    </row>
    <row r="28" spans="1:10" ht="30" x14ac:dyDescent="0.25">
      <c r="A28" s="25">
        <v>8</v>
      </c>
      <c r="B28" s="3" t="s">
        <v>27</v>
      </c>
      <c r="C28" s="24" t="s">
        <v>6</v>
      </c>
      <c r="D28" s="2">
        <f>ROUND((D24+D25+D26+D27)*0.01,2)</f>
        <v>50.75</v>
      </c>
      <c r="E28" s="2">
        <f t="shared" ref="E28:H28" si="27">ROUND((E24+E25+E26+E27)*0.01,2)</f>
        <v>50.75</v>
      </c>
      <c r="F28" s="2">
        <f t="shared" si="27"/>
        <v>50.75</v>
      </c>
      <c r="G28" s="2">
        <f t="shared" si="27"/>
        <v>50.75</v>
      </c>
      <c r="H28" s="2">
        <f t="shared" si="27"/>
        <v>50.75</v>
      </c>
      <c r="I28" s="2">
        <f t="shared" si="18"/>
        <v>253.75</v>
      </c>
    </row>
    <row r="29" spans="1:10" x14ac:dyDescent="0.25">
      <c r="A29" s="24">
        <v>9</v>
      </c>
      <c r="B29" s="3" t="s">
        <v>11</v>
      </c>
      <c r="C29" s="24" t="s">
        <v>6</v>
      </c>
      <c r="D29" s="1">
        <f>ROUND((D24+D25+D26+D27+D28)*0.302,2)</f>
        <v>1548.1</v>
      </c>
      <c r="E29" s="1">
        <f t="shared" ref="E29:H29" si="28">ROUND((E24+E25+E26+E27+E28)*0.302,2)</f>
        <v>1548.1</v>
      </c>
      <c r="F29" s="1">
        <f t="shared" si="28"/>
        <v>1548.1</v>
      </c>
      <c r="G29" s="1">
        <f t="shared" si="28"/>
        <v>1548.1</v>
      </c>
      <c r="H29" s="1">
        <f t="shared" si="28"/>
        <v>1548.1</v>
      </c>
      <c r="I29" s="2">
        <f t="shared" si="18"/>
        <v>7740.5</v>
      </c>
    </row>
    <row r="30" spans="1:10" ht="30" x14ac:dyDescent="0.25">
      <c r="A30" s="25">
        <v>10</v>
      </c>
      <c r="B30" s="3" t="s">
        <v>19</v>
      </c>
      <c r="C30" s="24"/>
      <c r="D30" s="2"/>
      <c r="E30" s="2"/>
      <c r="F30" s="2"/>
      <c r="G30" s="2"/>
      <c r="H30" s="2"/>
      <c r="I30" s="2"/>
    </row>
    <row r="31" spans="1:10" x14ac:dyDescent="0.25">
      <c r="A31" s="13"/>
      <c r="B31" s="14" t="s">
        <v>9</v>
      </c>
      <c r="C31" s="24" t="s">
        <v>6</v>
      </c>
      <c r="D31" s="2">
        <f>D24+D25+D26+D27+D28+D29</f>
        <v>6674.27</v>
      </c>
      <c r="E31" s="2">
        <f t="shared" ref="E31:H31" si="29">E24+E25+E26+E27+E28+E29</f>
        <v>6674.27</v>
      </c>
      <c r="F31" s="2">
        <f t="shared" si="29"/>
        <v>6674.27</v>
      </c>
      <c r="G31" s="2">
        <f t="shared" si="29"/>
        <v>6674.27</v>
      </c>
      <c r="H31" s="2">
        <f t="shared" si="29"/>
        <v>6674.27</v>
      </c>
      <c r="I31" s="2">
        <f t="shared" si="18"/>
        <v>33371.350000000006</v>
      </c>
    </row>
    <row r="32" spans="1:10" x14ac:dyDescent="0.25">
      <c r="A32" s="13"/>
      <c r="B32" s="14" t="s">
        <v>10</v>
      </c>
      <c r="C32" s="24" t="s">
        <v>6</v>
      </c>
      <c r="D32" s="2">
        <f t="shared" ref="D32:G32" si="30">ROUND(D31*12,2)</f>
        <v>80091.240000000005</v>
      </c>
      <c r="E32" s="2">
        <f t="shared" si="30"/>
        <v>80091.240000000005</v>
      </c>
      <c r="F32" s="2">
        <f t="shared" si="30"/>
        <v>80091.240000000005</v>
      </c>
      <c r="G32" s="2">
        <f t="shared" si="30"/>
        <v>80091.240000000005</v>
      </c>
      <c r="H32" s="2">
        <f t="shared" ref="H32" si="31">ROUND(H31*12,2)</f>
        <v>80091.240000000005</v>
      </c>
      <c r="I32" s="2">
        <f t="shared" si="18"/>
        <v>400456.2</v>
      </c>
    </row>
    <row r="33" spans="1:10" ht="19.5" customHeight="1" x14ac:dyDescent="0.25">
      <c r="A33" s="13"/>
      <c r="B33" s="47" t="s">
        <v>12</v>
      </c>
      <c r="C33" s="48"/>
      <c r="D33" s="13"/>
      <c r="E33" s="13"/>
      <c r="F33" s="13"/>
      <c r="G33" s="13"/>
      <c r="H33" s="13"/>
      <c r="I33" s="2"/>
    </row>
    <row r="34" spans="1:10" x14ac:dyDescent="0.25">
      <c r="A34" s="13"/>
      <c r="B34" s="3" t="s">
        <v>58</v>
      </c>
      <c r="C34" s="24" t="s">
        <v>6</v>
      </c>
      <c r="D34" s="2">
        <f>ROUND((D19+D32)*0.192,2)</f>
        <v>81081.490000000005</v>
      </c>
      <c r="E34" s="2">
        <f t="shared" ref="E34:H34" si="32">ROUND((E19+E32)*0.192,2)</f>
        <v>85275.39</v>
      </c>
      <c r="F34" s="2">
        <f t="shared" si="32"/>
        <v>89469.27</v>
      </c>
      <c r="G34" s="2">
        <f t="shared" si="32"/>
        <v>89469.27</v>
      </c>
      <c r="H34" s="2">
        <f t="shared" si="32"/>
        <v>92964.19</v>
      </c>
      <c r="I34" s="2">
        <f t="shared" si="18"/>
        <v>438259.61000000004</v>
      </c>
    </row>
    <row r="35" spans="1:10" ht="68.25" customHeight="1" x14ac:dyDescent="0.25">
      <c r="A35" s="13"/>
      <c r="B35" s="49" t="s">
        <v>15</v>
      </c>
      <c r="C35" s="50"/>
      <c r="D35" s="13"/>
      <c r="E35" s="13"/>
      <c r="F35" s="13"/>
      <c r="G35" s="13"/>
      <c r="H35" s="13"/>
      <c r="I35" s="12"/>
    </row>
    <row r="36" spans="1:10" ht="15.75" x14ac:dyDescent="0.25">
      <c r="A36" s="13"/>
      <c r="B36" s="18"/>
      <c r="C36" s="24" t="s">
        <v>6</v>
      </c>
      <c r="D36" s="2">
        <f>D19+D34+D32</f>
        <v>503380.93</v>
      </c>
      <c r="E36" s="2">
        <f t="shared" ref="E36:G36" si="33">E19+E34+E32</f>
        <v>529418.07000000007</v>
      </c>
      <c r="F36" s="2">
        <f t="shared" si="33"/>
        <v>555455.07000000007</v>
      </c>
      <c r="G36" s="2">
        <f t="shared" si="33"/>
        <v>555455.07000000007</v>
      </c>
      <c r="H36" s="2">
        <f t="shared" ref="H36" si="34">H19+H34+H32</f>
        <v>577152.67000000004</v>
      </c>
      <c r="I36" s="2">
        <f t="shared" si="18"/>
        <v>2720861.81</v>
      </c>
    </row>
    <row r="37" spans="1:10" ht="20.25" customHeight="1" x14ac:dyDescent="0.25">
      <c r="A37" s="13"/>
      <c r="B37" s="35" t="s">
        <v>49</v>
      </c>
      <c r="C37" s="36" t="s">
        <v>44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</row>
    <row r="38" spans="1:10" ht="108" customHeight="1" x14ac:dyDescent="0.25">
      <c r="A38" s="13"/>
      <c r="B38" s="35" t="s">
        <v>48</v>
      </c>
      <c r="C38" s="36" t="s">
        <v>6</v>
      </c>
      <c r="D38" s="12"/>
      <c r="E38" s="12"/>
      <c r="F38" s="12"/>
      <c r="G38" s="12"/>
      <c r="H38" s="12"/>
      <c r="I38" s="12">
        <f>ROUND(I36/I37/5,0)</f>
        <v>544172</v>
      </c>
    </row>
    <row r="39" spans="1:10" ht="97.5" customHeight="1" x14ac:dyDescent="0.25">
      <c r="A39" s="13"/>
      <c r="B39" s="35" t="s">
        <v>46</v>
      </c>
      <c r="C39" s="36" t="s">
        <v>6</v>
      </c>
      <c r="D39" s="2"/>
      <c r="E39" s="2"/>
      <c r="F39" s="2"/>
      <c r="G39" s="2"/>
      <c r="H39" s="2"/>
      <c r="I39" s="12">
        <v>56157</v>
      </c>
    </row>
    <row r="40" spans="1:10" ht="112.5" customHeight="1" x14ac:dyDescent="0.25">
      <c r="A40" s="13"/>
      <c r="B40" s="37" t="s">
        <v>43</v>
      </c>
      <c r="C40" s="38" t="s">
        <v>47</v>
      </c>
      <c r="D40" s="2"/>
      <c r="E40" s="2"/>
      <c r="F40" s="2"/>
      <c r="G40" s="2"/>
      <c r="H40" s="2"/>
      <c r="I40" s="15">
        <f>ROUND(I38/I39,3)</f>
        <v>9.69</v>
      </c>
    </row>
    <row r="41" spans="1:10" ht="251.25" customHeight="1" x14ac:dyDescent="0.25">
      <c r="A41" s="13"/>
      <c r="B41" s="60" t="s">
        <v>57</v>
      </c>
      <c r="C41" s="59" t="s">
        <v>47</v>
      </c>
      <c r="D41" s="2"/>
      <c r="E41" s="2"/>
      <c r="F41" s="2"/>
      <c r="G41" s="2"/>
      <c r="H41" s="2"/>
      <c r="I41" s="15">
        <v>0.2</v>
      </c>
    </row>
    <row r="42" spans="1:10" ht="153" customHeight="1" x14ac:dyDescent="0.25">
      <c r="A42" s="21"/>
      <c r="B42" s="57"/>
      <c r="C42" s="57"/>
      <c r="D42" s="20"/>
      <c r="E42" s="20"/>
      <c r="F42" s="20"/>
      <c r="G42" s="20"/>
      <c r="H42" s="20"/>
      <c r="I42" s="20"/>
    </row>
    <row r="43" spans="1:10" ht="53.25" customHeight="1" x14ac:dyDescent="0.25">
      <c r="A43" s="21"/>
      <c r="B43" s="57"/>
      <c r="C43" s="57"/>
      <c r="D43" s="58"/>
      <c r="E43" s="58"/>
      <c r="F43" s="58"/>
      <c r="G43" s="58"/>
      <c r="H43" s="58"/>
      <c r="I43" s="20"/>
    </row>
    <row r="44" spans="1:10" x14ac:dyDescent="0.25">
      <c r="D44" s="20"/>
      <c r="E44" s="20"/>
      <c r="F44" s="20"/>
      <c r="G44" s="20"/>
      <c r="H44" s="20"/>
      <c r="I44" s="20"/>
      <c r="J44" s="21"/>
    </row>
    <row r="45" spans="1:10" x14ac:dyDescent="0.25">
      <c r="D45" s="20"/>
      <c r="E45" s="20"/>
      <c r="F45" s="20"/>
      <c r="G45" s="20"/>
      <c r="H45" s="20"/>
      <c r="I45" s="20"/>
      <c r="J45" s="21"/>
    </row>
  </sheetData>
  <mergeCells count="12">
    <mergeCell ref="H1:I1"/>
    <mergeCell ref="B42:C42"/>
    <mergeCell ref="B43:C43"/>
    <mergeCell ref="A3:I3"/>
    <mergeCell ref="B20:C20"/>
    <mergeCell ref="B33:C33"/>
    <mergeCell ref="B35:C35"/>
    <mergeCell ref="A5:A6"/>
    <mergeCell ref="B5:B6"/>
    <mergeCell ref="C5:C6"/>
    <mergeCell ref="D5:G5"/>
    <mergeCell ref="B7:C7"/>
  </mergeCells>
  <printOptions horizontalCentered="1"/>
  <pageMargins left="0" right="0" top="0.55118110236220474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2023-05-10T08:13:11Z</dcterms:modified>
</cp:coreProperties>
</file>