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705" windowWidth="15120" windowHeight="7410"/>
  </bookViews>
  <sheets>
    <sheet name="5-дневная  неделя" sheetId="1" r:id="rId1"/>
  </sheets>
  <definedNames>
    <definedName name="_xlnm.Print_Titles" localSheetId="0">'5-дневная  неделя'!$A:$C,'5-дневная  неделя'!$5:$6</definedName>
    <definedName name="_xlnm.Print_Area" localSheetId="0">'5-дневная  неделя'!$A$1:$F$44</definedName>
  </definedNames>
  <calcPr calcId="145621"/>
</workbook>
</file>

<file path=xl/calcChain.xml><?xml version="1.0" encoding="utf-8"?>
<calcChain xmlns="http://schemas.openxmlformats.org/spreadsheetml/2006/main">
  <c r="E29" i="1" l="1"/>
  <c r="E31" i="1"/>
  <c r="D31" i="1"/>
  <c r="D29" i="1"/>
  <c r="F21" i="1" l="1"/>
  <c r="F8" i="1"/>
  <c r="E9" i="1" l="1"/>
  <c r="E22" i="1" l="1"/>
  <c r="E23" i="1" s="1"/>
  <c r="D22" i="1"/>
  <c r="F22" i="1" s="1"/>
  <c r="E10" i="1"/>
  <c r="D9" i="1"/>
  <c r="F9" i="1" s="1"/>
  <c r="E13" i="1" l="1"/>
  <c r="D23" i="1"/>
  <c r="D26" i="1" s="1"/>
  <c r="D10" i="1"/>
  <c r="D27" i="1"/>
  <c r="E26" i="1"/>
  <c r="E27" i="1"/>
  <c r="E14" i="1"/>
  <c r="D25" i="1"/>
  <c r="D24" i="1"/>
  <c r="D11" i="1"/>
  <c r="E12" i="1"/>
  <c r="E11" i="1"/>
  <c r="E25" i="1"/>
  <c r="E24" i="1"/>
  <c r="F10" i="1" l="1"/>
  <c r="F24" i="1"/>
  <c r="F27" i="1"/>
  <c r="F23" i="1"/>
  <c r="F11" i="1"/>
  <c r="F25" i="1"/>
  <c r="F26" i="1"/>
  <c r="D13" i="1"/>
  <c r="F13" i="1" s="1"/>
  <c r="D12" i="1"/>
  <c r="F12" i="1" s="1"/>
  <c r="D14" i="1"/>
  <c r="F14" i="1" s="1"/>
  <c r="E28" i="1"/>
  <c r="D28" i="1"/>
  <c r="D15" i="1"/>
  <c r="E15" i="1"/>
  <c r="E16" i="1" s="1"/>
  <c r="E18" i="1" s="1"/>
  <c r="F28" i="1" l="1"/>
  <c r="D16" i="1"/>
  <c r="D18" i="1" s="1"/>
  <c r="F18" i="1" s="1"/>
  <c r="F15" i="1"/>
  <c r="F29" i="1"/>
  <c r="E32" i="1"/>
  <c r="E19" i="1"/>
  <c r="E38" i="1" l="1"/>
  <c r="F31" i="1"/>
  <c r="F16" i="1"/>
  <c r="E36" i="1"/>
  <c r="E34" i="1"/>
  <c r="D32" i="1" l="1"/>
  <c r="F32" i="1" l="1"/>
  <c r="E40" i="1" l="1"/>
  <c r="D19" i="1"/>
  <c r="D38" i="1" l="1"/>
  <c r="F38" i="1" s="1"/>
  <c r="F19" i="1"/>
  <c r="D36" i="1"/>
  <c r="F36" i="1" s="1"/>
  <c r="D34" i="1"/>
  <c r="F34" i="1" s="1"/>
  <c r="D40" i="1" l="1"/>
  <c r="F40" i="1" s="1"/>
  <c r="F42" i="1" s="1"/>
  <c r="F44" i="1" s="1"/>
</calcChain>
</file>

<file path=xl/sharedStrings.xml><?xml version="1.0" encoding="utf-8"?>
<sst xmlns="http://schemas.openxmlformats.org/spreadsheetml/2006/main" count="76" uniqueCount="41">
  <si>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</si>
  <si>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</si>
  <si>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</si>
  <si>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</si>
  <si>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</si>
  <si>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</si>
  <si>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</si>
  <si>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</si>
  <si>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</si>
  <si>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</si>
  <si>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</si>
  <si>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</si>
  <si>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</si>
  <si>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</si>
  <si>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</si>
  <si>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</si>
  <si>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</si>
  <si>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</si>
  <si>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</si>
  <si>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Размер заработной платы в соответствии со ставкой заработной платы (с учетом индексации с 01.10.2022 года на 4,0%)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</si>
  <si>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</si>
  <si>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</si>
  <si>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</si>
  <si>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</si>
  <si>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</si>
  <si>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</si>
  <si>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</si>
  <si>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</si>
  <si>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10 класс</t>
  </si>
  <si>
    <t>11 класс</t>
  </si>
  <si>
    <t xml:space="preserve">17,9 % от ФОТ учителей </t>
  </si>
  <si>
    <t xml:space="preserve">13,1 % от ФОТ учителей </t>
  </si>
  <si>
    <t xml:space="preserve">17,6 % от ФОТ учителей  </t>
  </si>
  <si>
    <t>Расчетная наполняемость классов</t>
  </si>
  <si>
    <t>чел.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</si>
  <si>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</si>
  <si>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расчетами Министерства общего и профессинального образования Ростовской области на 2022 год в минимальном размере для соответствующего уровня образования</t>
  </si>
  <si>
    <t>Базовый норматив затрат, непосредственно связанных с оказанием муниципальной услуги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</si>
  <si>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</si>
  <si>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Приложение №10</t>
  </si>
  <si>
    <t>2022 год-общеобразовательные  организации в городских населенных пунктах-при реализация основных общеобразовательных программ среднего общего образования по очной форме обучения (5-дневная учебная неделя)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</si>
</sst>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1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3" fontId="1" fillId="2" borderId="0" xfId="0" applyNumberFormat="1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7"/>
  <sheetViews>
    <sheetView tabSelected="1" view="pageBreakPreview" zoomScale="78" zoomScaleNormal="68" zoomScaleSheetLayoutView="78" workbookViewId="0">
      <pane xSplit="3" ySplit="6" topLeftCell="D46" activePane="bottomRight" state="frozen"/>
      <selection pane="topRight" activeCell="D1" sqref="D1"/>
      <selection pane="bottomLeft" activeCell="A5" sqref="A5"/>
      <selection pane="bottomRight" activeCell="A4" sqref="A4"/>
    </sheetView>
  </sheetViews>
  <sheetFormatPr defaultRowHeight="15" x14ac:dyDescent="0.25"/>
  <cols>
    <col min="1" max="1" width="7.140625" style="6" customWidth="1"/>
    <col min="2" max="2" width="42.42578125" style="6" customWidth="1"/>
    <col min="3" max="3" width="13.7109375" style="6" customWidth="1"/>
    <col min="4" max="4" width="13.42578125" style="6" customWidth="1"/>
    <col min="5" max="5" width="15.28515625" style="6" customWidth="1"/>
    <col min="6" max="6" width="14.42578125" style="6" customWidth="1"/>
    <col min="7" max="16384" width="9.140625" style="6"/>
  </cols>
  <sheetData>
    <row r="2" spans="1:6" s="7" customFormat="1" ht="18.75" x14ac:dyDescent="0.3">
      <c r="F2" s="18" t="s">
        <v>39</v>
      </c>
    </row>
    <row r="3" spans="1:6" s="7" customFormat="1" ht="58.5" customHeight="1" x14ac:dyDescent="0.3">
      <c r="A3" s="25" t="s">
        <v>40</v>
      </c>
      <c r="B3" s="25"/>
      <c r="C3" s="25"/>
      <c r="D3" s="25"/>
      <c r="E3" s="25"/>
      <c r="F3" s="25"/>
    </row>
    <row r="4" spans="1:6" ht="30" customHeight="1" x14ac:dyDescent="0.25"/>
    <row r="5" spans="1:6" ht="15" customHeight="1" x14ac:dyDescent="0.25">
      <c r="A5" s="34" t="s">
        <v>1</v>
      </c>
      <c r="B5" s="36" t="s">
        <v>2</v>
      </c>
      <c r="C5" s="36" t="s">
        <v>3</v>
      </c>
      <c r="D5" s="28" t="s">
        <v>7</v>
      </c>
      <c r="E5" s="29"/>
      <c r="F5" s="8"/>
    </row>
    <row r="6" spans="1:6" ht="24" customHeight="1" x14ac:dyDescent="0.25">
      <c r="A6" s="35"/>
      <c r="B6" s="36"/>
      <c r="C6" s="36"/>
      <c r="D6" s="21" t="s">
        <v>28</v>
      </c>
      <c r="E6" s="22" t="s">
        <v>29</v>
      </c>
      <c r="F6" s="17" t="s">
        <v>0</v>
      </c>
    </row>
    <row r="7" spans="1:6" ht="30" customHeight="1" x14ac:dyDescent="0.25">
      <c r="A7" s="4"/>
      <c r="B7" s="30" t="s">
        <v>26</v>
      </c>
      <c r="C7" s="31"/>
      <c r="D7" s="8"/>
      <c r="E7" s="8"/>
      <c r="F7" s="8"/>
    </row>
    <row r="8" spans="1:6" ht="70.5" customHeight="1" x14ac:dyDescent="0.25">
      <c r="A8" s="4">
        <v>1</v>
      </c>
      <c r="B8" s="15" t="s">
        <v>38</v>
      </c>
      <c r="C8" s="9" t="s">
        <v>16</v>
      </c>
      <c r="D8" s="10">
        <v>34</v>
      </c>
      <c r="E8" s="10">
        <v>34</v>
      </c>
      <c r="F8" s="11">
        <f>SUM(D8:E8)</f>
        <v>68</v>
      </c>
    </row>
    <row r="9" spans="1:6" ht="43.5" customHeight="1" x14ac:dyDescent="0.25">
      <c r="A9" s="5">
        <v>2</v>
      </c>
      <c r="B9" s="3" t="s">
        <v>5</v>
      </c>
      <c r="C9" s="5" t="s">
        <v>4</v>
      </c>
      <c r="D9" s="2">
        <f>ROUND(D8/18,2)</f>
        <v>1.89</v>
      </c>
      <c r="E9" s="2">
        <f t="shared" ref="E9" si="0">ROUND(E8/18,2)</f>
        <v>1.89</v>
      </c>
      <c r="F9" s="2">
        <f t="shared" ref="F9:F40" si="1">SUM(D9:E9)</f>
        <v>3.78</v>
      </c>
    </row>
    <row r="10" spans="1:6" ht="45" x14ac:dyDescent="0.25">
      <c r="A10" s="20">
        <v>3</v>
      </c>
      <c r="B10" s="3" t="s">
        <v>19</v>
      </c>
      <c r="C10" s="16" t="s">
        <v>6</v>
      </c>
      <c r="D10" s="2">
        <f>ROUND(13893*D9*1.01,2)</f>
        <v>26520.35</v>
      </c>
      <c r="E10" s="2">
        <f t="shared" ref="E10" si="2">ROUND(13893*E9*1.01,2)</f>
        <v>26520.35</v>
      </c>
      <c r="F10" s="2">
        <f t="shared" si="1"/>
        <v>53040.7</v>
      </c>
    </row>
    <row r="11" spans="1:6" ht="49.5" customHeight="1" x14ac:dyDescent="0.25">
      <c r="A11" s="19">
        <v>4</v>
      </c>
      <c r="B11" s="3" t="s">
        <v>22</v>
      </c>
      <c r="C11" s="5" t="s">
        <v>6</v>
      </c>
      <c r="D11" s="2">
        <f>ROUND(D10*0.25,2)</f>
        <v>6630.09</v>
      </c>
      <c r="E11" s="2">
        <f t="shared" ref="E11" si="3">ROUND(E10*0.25,2)</f>
        <v>6630.09</v>
      </c>
      <c r="F11" s="2">
        <f t="shared" si="1"/>
        <v>13260.18</v>
      </c>
    </row>
    <row r="12" spans="1:6" ht="48.75" customHeight="1" x14ac:dyDescent="0.25">
      <c r="A12" s="20">
        <v>5</v>
      </c>
      <c r="B12" s="3" t="s">
        <v>21</v>
      </c>
      <c r="C12" s="5" t="s">
        <v>6</v>
      </c>
      <c r="D12" s="2">
        <f>ROUND(D10*0.2,2)</f>
        <v>5304.07</v>
      </c>
      <c r="E12" s="2">
        <f t="shared" ref="E12" si="4">ROUND(E10*0.2,2)</f>
        <v>5304.07</v>
      </c>
      <c r="F12" s="2">
        <f t="shared" si="1"/>
        <v>10608.14</v>
      </c>
    </row>
    <row r="13" spans="1:6" ht="85.5" customHeight="1" x14ac:dyDescent="0.25">
      <c r="A13" s="19">
        <v>6</v>
      </c>
      <c r="B13" s="3" t="s">
        <v>24</v>
      </c>
      <c r="C13" s="19" t="s">
        <v>6</v>
      </c>
      <c r="D13" s="2">
        <f>ROUND((D10)*0.15,2)</f>
        <v>3978.05</v>
      </c>
      <c r="E13" s="2">
        <f t="shared" ref="E13" si="5">ROUND((E10)*0.15,2)</f>
        <v>3978.05</v>
      </c>
      <c r="F13" s="2">
        <f t="shared" si="1"/>
        <v>7956.1</v>
      </c>
    </row>
    <row r="14" spans="1:6" ht="64.5" customHeight="1" x14ac:dyDescent="0.25">
      <c r="A14" s="20">
        <v>7</v>
      </c>
      <c r="B14" s="3" t="s">
        <v>23</v>
      </c>
      <c r="C14" s="19" t="s">
        <v>6</v>
      </c>
      <c r="D14" s="2">
        <f>ROUND(D10*0.01,2)</f>
        <v>265.2</v>
      </c>
      <c r="E14" s="2">
        <f t="shared" ref="E14" si="6">ROUND(E10*0.01,2)</f>
        <v>265.2</v>
      </c>
      <c r="F14" s="2">
        <f t="shared" si="1"/>
        <v>530.4</v>
      </c>
    </row>
    <row r="15" spans="1:6" ht="30" x14ac:dyDescent="0.25">
      <c r="A15" s="19">
        <v>8</v>
      </c>
      <c r="B15" s="3" t="s">
        <v>25</v>
      </c>
      <c r="C15" s="5" t="s">
        <v>6</v>
      </c>
      <c r="D15" s="5">
        <f>ROUND((D10+D11+D12+D13+D14)*0.01,2)</f>
        <v>426.98</v>
      </c>
      <c r="E15" s="19">
        <f>ROUND((E10+E11+E12+E13+E14)*0.01,2)</f>
        <v>426.98</v>
      </c>
      <c r="F15" s="2">
        <f t="shared" si="1"/>
        <v>853.96</v>
      </c>
    </row>
    <row r="16" spans="1:6" ht="31.5" customHeight="1" x14ac:dyDescent="0.25">
      <c r="A16" s="20">
        <v>9</v>
      </c>
      <c r="B16" s="3" t="s">
        <v>11</v>
      </c>
      <c r="C16" s="5" t="s">
        <v>6</v>
      </c>
      <c r="D16" s="1">
        <f>ROUND((D10+D11+D12+D13+D14+D15)*0.302,2)</f>
        <v>13023.67</v>
      </c>
      <c r="E16" s="1">
        <f>ROUND((E10+E11+E12+E13+E14+E15)*0.302,2)</f>
        <v>13023.67</v>
      </c>
      <c r="F16" s="2">
        <f t="shared" si="1"/>
        <v>26047.34</v>
      </c>
    </row>
    <row r="17" spans="1:6" x14ac:dyDescent="0.25">
      <c r="A17" s="19">
        <v>10</v>
      </c>
      <c r="B17" s="3" t="s">
        <v>8</v>
      </c>
      <c r="C17" s="5"/>
      <c r="D17" s="2"/>
      <c r="E17" s="2"/>
      <c r="F17" s="2"/>
    </row>
    <row r="18" spans="1:6" x14ac:dyDescent="0.25">
      <c r="A18" s="5"/>
      <c r="B18" s="13" t="s">
        <v>9</v>
      </c>
      <c r="C18" s="5" t="s">
        <v>6</v>
      </c>
      <c r="D18" s="2">
        <f>D10+D11+D12+D13+D14+D15+D16</f>
        <v>56148.41</v>
      </c>
      <c r="E18" s="2">
        <f>E10+E11+E12+E13+E14+E15+E16</f>
        <v>56148.41</v>
      </c>
      <c r="F18" s="2">
        <f t="shared" si="1"/>
        <v>112296.82</v>
      </c>
    </row>
    <row r="19" spans="1:6" x14ac:dyDescent="0.25">
      <c r="A19" s="12"/>
      <c r="B19" s="13" t="s">
        <v>10</v>
      </c>
      <c r="C19" s="5" t="s">
        <v>6</v>
      </c>
      <c r="D19" s="2">
        <f t="shared" ref="D19" si="7">ROUND(D18*12,2)</f>
        <v>673780.92</v>
      </c>
      <c r="E19" s="2">
        <f t="shared" ref="E19" si="8">ROUND(E18*12,2)</f>
        <v>673780.92</v>
      </c>
      <c r="F19" s="2">
        <f t="shared" si="1"/>
        <v>1347561.84</v>
      </c>
    </row>
    <row r="20" spans="1:6" ht="32.25" customHeight="1" x14ac:dyDescent="0.25">
      <c r="A20" s="12"/>
      <c r="B20" s="30" t="s">
        <v>27</v>
      </c>
      <c r="C20" s="31"/>
      <c r="D20" s="2"/>
      <c r="E20" s="2"/>
      <c r="F20" s="11"/>
    </row>
    <row r="21" spans="1:6" ht="40.5" customHeight="1" x14ac:dyDescent="0.25">
      <c r="A21" s="20">
        <v>1</v>
      </c>
      <c r="B21" s="15" t="s">
        <v>17</v>
      </c>
      <c r="C21" s="9" t="s">
        <v>16</v>
      </c>
      <c r="D21" s="11">
        <v>10</v>
      </c>
      <c r="E21" s="11">
        <v>10</v>
      </c>
      <c r="F21" s="11">
        <f t="shared" si="1"/>
        <v>20</v>
      </c>
    </row>
    <row r="22" spans="1:6" ht="45" x14ac:dyDescent="0.25">
      <c r="A22" s="5">
        <v>2</v>
      </c>
      <c r="B22" s="3" t="s">
        <v>5</v>
      </c>
      <c r="C22" s="5" t="s">
        <v>4</v>
      </c>
      <c r="D22" s="2">
        <f>ROUND(D21/18,2)</f>
        <v>0.56000000000000005</v>
      </c>
      <c r="E22" s="2">
        <f t="shared" ref="E22" si="9">ROUND(E21/18,2)</f>
        <v>0.56000000000000005</v>
      </c>
      <c r="F22" s="2">
        <f t="shared" si="1"/>
        <v>1.1200000000000001</v>
      </c>
    </row>
    <row r="23" spans="1:6" ht="84" customHeight="1" x14ac:dyDescent="0.25">
      <c r="A23" s="20">
        <v>3</v>
      </c>
      <c r="B23" s="3" t="s">
        <v>19</v>
      </c>
      <c r="C23" s="5" t="s">
        <v>6</v>
      </c>
      <c r="D23" s="2">
        <f>ROUND(13893*D22*1.01,2)</f>
        <v>7857.88</v>
      </c>
      <c r="E23" s="2">
        <f t="shared" ref="E23" si="10">ROUND(13893*E22*1.01,2)</f>
        <v>7857.88</v>
      </c>
      <c r="F23" s="2">
        <f t="shared" si="1"/>
        <v>15715.76</v>
      </c>
    </row>
    <row r="24" spans="1:6" ht="47.25" customHeight="1" x14ac:dyDescent="0.25">
      <c r="A24" s="19">
        <v>4</v>
      </c>
      <c r="B24" s="3" t="s">
        <v>20</v>
      </c>
      <c r="C24" s="5" t="s">
        <v>6</v>
      </c>
      <c r="D24" s="2">
        <f>ROUND(D23*0.25,2)</f>
        <v>1964.47</v>
      </c>
      <c r="E24" s="2">
        <f t="shared" ref="E24" si="11">ROUND(E23*0.25,2)</f>
        <v>1964.47</v>
      </c>
      <c r="F24" s="2">
        <f t="shared" si="1"/>
        <v>3928.94</v>
      </c>
    </row>
    <row r="25" spans="1:6" ht="47.25" customHeight="1" x14ac:dyDescent="0.25">
      <c r="A25" s="20">
        <v>5</v>
      </c>
      <c r="B25" s="3" t="s">
        <v>21</v>
      </c>
      <c r="C25" s="5" t="s">
        <v>6</v>
      </c>
      <c r="D25" s="2">
        <f>ROUND((D23)*0.2,2)</f>
        <v>1571.58</v>
      </c>
      <c r="E25" s="2">
        <f t="shared" ref="E25" si="12">ROUND((E23)*0.2,2)</f>
        <v>1571.58</v>
      </c>
      <c r="F25" s="2">
        <f t="shared" si="1"/>
        <v>3143.16</v>
      </c>
    </row>
    <row r="26" spans="1:6" ht="45" x14ac:dyDescent="0.25">
      <c r="A26" s="19">
        <v>6</v>
      </c>
      <c r="B26" s="3" t="s">
        <v>24</v>
      </c>
      <c r="C26" s="5" t="s">
        <v>6</v>
      </c>
      <c r="D26" s="2">
        <f>ROUND((D23)*0.15,2)</f>
        <v>1178.68</v>
      </c>
      <c r="E26" s="2">
        <f t="shared" ref="E26" si="13">ROUND((E23)*0.15,2)</f>
        <v>1178.68</v>
      </c>
      <c r="F26" s="2">
        <f t="shared" si="1"/>
        <v>2357.36</v>
      </c>
    </row>
    <row r="27" spans="1:6" ht="62.25" customHeight="1" x14ac:dyDescent="0.25">
      <c r="A27" s="20">
        <v>7</v>
      </c>
      <c r="B27" s="3" t="s">
        <v>23</v>
      </c>
      <c r="C27" s="5" t="s">
        <v>6</v>
      </c>
      <c r="D27" s="2">
        <f>ROUND(D23*0.01,2)</f>
        <v>78.58</v>
      </c>
      <c r="E27" s="2">
        <f t="shared" ref="E27" si="14">ROUND(E23*0.01,2)</f>
        <v>78.58</v>
      </c>
      <c r="F27" s="2">
        <f t="shared" si="1"/>
        <v>157.16</v>
      </c>
    </row>
    <row r="28" spans="1:6" ht="30" x14ac:dyDescent="0.25">
      <c r="A28" s="19">
        <v>8</v>
      </c>
      <c r="B28" s="3" t="s">
        <v>25</v>
      </c>
      <c r="C28" s="5" t="s">
        <v>6</v>
      </c>
      <c r="D28" s="5">
        <f>ROUND((D23+D24+D25+D26+D27)*0.01,2)</f>
        <v>126.51</v>
      </c>
      <c r="E28" s="19">
        <f>ROUND((E23+E24+E25+E26+E27)*0.01,2)</f>
        <v>126.51</v>
      </c>
      <c r="F28" s="2">
        <f t="shared" si="1"/>
        <v>253.02</v>
      </c>
    </row>
    <row r="29" spans="1:6" ht="30" x14ac:dyDescent="0.25">
      <c r="A29" s="20">
        <v>9</v>
      </c>
      <c r="B29" s="3" t="s">
        <v>11</v>
      </c>
      <c r="C29" s="5" t="s">
        <v>6</v>
      </c>
      <c r="D29" s="1">
        <f>ROUND((D23+D24+D25+D26+D27+D28)*0.302,2)</f>
        <v>3858.87</v>
      </c>
      <c r="E29" s="1">
        <f>ROUND((E23+E24+E25+E26+E27+E28)*0.302,2)</f>
        <v>3858.87</v>
      </c>
      <c r="F29" s="2">
        <f t="shared" si="1"/>
        <v>7717.74</v>
      </c>
    </row>
    <row r="30" spans="1:6" ht="30" x14ac:dyDescent="0.25">
      <c r="A30" s="19">
        <v>10</v>
      </c>
      <c r="B30" s="3" t="s">
        <v>18</v>
      </c>
      <c r="C30" s="5"/>
      <c r="D30" s="2"/>
      <c r="E30" s="2"/>
      <c r="F30" s="2"/>
    </row>
    <row r="31" spans="1:6" x14ac:dyDescent="0.25">
      <c r="A31" s="20"/>
      <c r="B31" s="13" t="s">
        <v>9</v>
      </c>
      <c r="C31" s="5" t="s">
        <v>6</v>
      </c>
      <c r="D31" s="2">
        <f>D23+D24+D25+D26+D27+D28+D29</f>
        <v>16636.57</v>
      </c>
      <c r="E31" s="2">
        <f>E23+E24+E25+E26+E27+E28+E29</f>
        <v>16636.57</v>
      </c>
      <c r="F31" s="2">
        <f t="shared" si="1"/>
        <v>33273.14</v>
      </c>
    </row>
    <row r="32" spans="1:6" x14ac:dyDescent="0.25">
      <c r="A32" s="19"/>
      <c r="B32" s="13" t="s">
        <v>10</v>
      </c>
      <c r="C32" s="5" t="s">
        <v>6</v>
      </c>
      <c r="D32" s="2">
        <f>ROUND(D31*12,2)</f>
        <v>199638.84</v>
      </c>
      <c r="E32" s="2">
        <f t="shared" ref="E32" si="15">ROUND(E31*12,2)</f>
        <v>199638.84</v>
      </c>
      <c r="F32" s="2">
        <f t="shared" si="1"/>
        <v>399277.68</v>
      </c>
    </row>
    <row r="33" spans="1:6" ht="19.5" customHeight="1" x14ac:dyDescent="0.25">
      <c r="A33" s="12"/>
      <c r="B33" s="32" t="s">
        <v>12</v>
      </c>
      <c r="C33" s="33"/>
      <c r="D33" s="12"/>
      <c r="E33" s="12"/>
      <c r="F33" s="2"/>
    </row>
    <row r="34" spans="1:6" x14ac:dyDescent="0.25">
      <c r="A34" s="12"/>
      <c r="B34" s="3" t="s">
        <v>30</v>
      </c>
      <c r="C34" s="19" t="s">
        <v>6</v>
      </c>
      <c r="D34" s="2">
        <f>ROUND((D19+D32)*0.179,2)</f>
        <v>156342.14000000001</v>
      </c>
      <c r="E34" s="2">
        <f>ROUND((E19+E32)*0.179,2)</f>
        <v>156342.14000000001</v>
      </c>
      <c r="F34" s="2">
        <f t="shared" si="1"/>
        <v>312684.28000000003</v>
      </c>
    </row>
    <row r="35" spans="1:6" ht="66" customHeight="1" x14ac:dyDescent="0.25">
      <c r="A35" s="12"/>
      <c r="B35" s="26" t="s">
        <v>14</v>
      </c>
      <c r="C35" s="27"/>
      <c r="D35" s="2"/>
      <c r="E35" s="2"/>
      <c r="F35" s="11"/>
    </row>
    <row r="36" spans="1:6" ht="41.25" customHeight="1" x14ac:dyDescent="0.25">
      <c r="A36" s="12"/>
      <c r="B36" s="3" t="s">
        <v>31</v>
      </c>
      <c r="C36" s="19" t="s">
        <v>6</v>
      </c>
      <c r="D36" s="2">
        <f>ROUND(0.131*(D19+D32),2)</f>
        <v>114417.99</v>
      </c>
      <c r="E36" s="2">
        <f>ROUND(0.131*(E19+E32),2)</f>
        <v>114417.99</v>
      </c>
      <c r="F36" s="2">
        <f t="shared" si="1"/>
        <v>228835.98</v>
      </c>
    </row>
    <row r="37" spans="1:6" ht="66.75" customHeight="1" x14ac:dyDescent="0.25">
      <c r="A37" s="12"/>
      <c r="B37" s="26" t="s">
        <v>13</v>
      </c>
      <c r="C37" s="27"/>
      <c r="D37" s="12"/>
      <c r="E37" s="12"/>
      <c r="F37" s="2"/>
    </row>
    <row r="38" spans="1:6" ht="46.5" customHeight="1" x14ac:dyDescent="0.25">
      <c r="A38" s="12"/>
      <c r="B38" s="3" t="s">
        <v>32</v>
      </c>
      <c r="C38" s="19" t="s">
        <v>6</v>
      </c>
      <c r="D38" s="2">
        <f>ROUND(0.176*(D19+D32),2)</f>
        <v>153721.88</v>
      </c>
      <c r="E38" s="2">
        <f>ROUND(0.176*(E19+E32),2)</f>
        <v>153721.88</v>
      </c>
      <c r="F38" s="2">
        <f t="shared" si="1"/>
        <v>307443.76</v>
      </c>
    </row>
    <row r="39" spans="1:6" ht="68.25" customHeight="1" x14ac:dyDescent="0.25">
      <c r="A39" s="12"/>
      <c r="B39" s="26" t="s">
        <v>15</v>
      </c>
      <c r="C39" s="27"/>
      <c r="D39" s="12"/>
      <c r="E39" s="12"/>
      <c r="F39" s="2"/>
    </row>
    <row r="40" spans="1:6" x14ac:dyDescent="0.25">
      <c r="A40" s="12"/>
      <c r="B40" s="12"/>
      <c r="C40" s="5" t="s">
        <v>6</v>
      </c>
      <c r="D40" s="2">
        <f>D19+D34+D36+D38+D32</f>
        <v>1297901.7700000003</v>
      </c>
      <c r="E40" s="2">
        <f>E19+E34+E36+E38+E32</f>
        <v>1297901.7700000003</v>
      </c>
      <c r="F40" s="2">
        <f t="shared" si="1"/>
        <v>2595803.5400000005</v>
      </c>
    </row>
    <row r="41" spans="1:6" ht="49.5" customHeight="1" x14ac:dyDescent="0.25">
      <c r="A41" s="12"/>
      <c r="B41" s="23" t="s">
        <v>33</v>
      </c>
      <c r="C41" s="24" t="s">
        <v>34</v>
      </c>
      <c r="D41" s="11">
        <v>25</v>
      </c>
      <c r="E41" s="11">
        <v>25</v>
      </c>
      <c r="F41" s="11">
        <v>25</v>
      </c>
    </row>
    <row r="42" spans="1:6" ht="94.5" customHeight="1" x14ac:dyDescent="0.25">
      <c r="A42" s="12"/>
      <c r="B42" s="23" t="s">
        <v>35</v>
      </c>
      <c r="C42" s="24" t="s">
        <v>6</v>
      </c>
      <c r="D42" s="11"/>
      <c r="E42" s="11"/>
      <c r="F42" s="11">
        <f>ROUND(F40/F41/2,0)</f>
        <v>51916</v>
      </c>
    </row>
    <row r="43" spans="1:6" ht="203.25" customHeight="1" x14ac:dyDescent="0.25">
      <c r="A43" s="12"/>
      <c r="B43" s="23" t="s">
        <v>36</v>
      </c>
      <c r="C43" s="24" t="s">
        <v>6</v>
      </c>
      <c r="D43" s="11"/>
      <c r="E43" s="11"/>
      <c r="F43" s="11">
        <v>3273</v>
      </c>
    </row>
    <row r="44" spans="1:6" ht="49.5" customHeight="1" x14ac:dyDescent="0.25">
      <c r="A44" s="12"/>
      <c r="B44" s="23" t="s">
        <v>37</v>
      </c>
      <c r="C44" s="24" t="s">
        <v>6</v>
      </c>
      <c r="D44" s="2"/>
      <c r="E44" s="2"/>
      <c r="F44" s="11">
        <f>F42+F43</f>
        <v>55189</v>
      </c>
    </row>
    <row r="45" spans="1:6" x14ac:dyDescent="0.25">
      <c r="D45" s="14"/>
      <c r="E45" s="14"/>
      <c r="F45" s="14"/>
    </row>
    <row r="47" spans="1:6" x14ac:dyDescent="0.25">
      <c r="D47" s="14"/>
      <c r="E47" s="14"/>
      <c r="F47" s="14"/>
    </row>
  </sheetData>
  <mergeCells count="11">
    <mergeCell ref="A3:F3"/>
    <mergeCell ref="B35:C35"/>
    <mergeCell ref="D5:E5"/>
    <mergeCell ref="B20:C20"/>
    <mergeCell ref="B39:C39"/>
    <mergeCell ref="B37:C37"/>
    <mergeCell ref="B33:C33"/>
    <mergeCell ref="A5:A6"/>
    <mergeCell ref="B7:C7"/>
    <mergeCell ref="C5:C6"/>
    <mergeCell ref="B5:B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5" orientation="portrait" r:id="rId1"/>
  <rowBreaks count="1" manualBreakCount="1">
    <brk id="3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5-дневная  неделя</vt:lpstr>
      <vt:lpstr>'5-дневная  неделя'!Заголовки_для_печати</vt:lpstr>
      <vt:lpstr>'5-дневная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2023-03-14T07:33:05Z</dcterms:modified>
</cp:coreProperties>
</file>