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185" windowWidth="15120" windowHeight="6930"/>
  </bookViews>
  <sheets>
    <sheet name="5-дневная  неделя" sheetId="1" r:id="rId1"/>
  </sheets>
  <definedNames>
    <definedName name="_xlnm.Print_Titles" localSheetId="0">'5-дневная  неделя'!$A:$C,'5-дневная  неделя'!$5:$6</definedName>
    <definedName name="_xlnm.Print_Area" localSheetId="0">'5-дневная  неделя'!$A$1:$H$44</definedName>
  </definedNames>
  <calcPr calcId="145621"/>
</workbook>
</file>

<file path=xl/calcChain.xml><?xml version="1.0" encoding="utf-8"?>
<calcChain xmlns="http://schemas.openxmlformats.org/spreadsheetml/2006/main">
  <c r="H44" i="1" l="1"/>
  <c r="D18" i="1"/>
  <c r="D16" i="1"/>
  <c r="E15" i="1"/>
  <c r="E29" i="1" l="1"/>
  <c r="F29" i="1"/>
  <c r="G29" i="1"/>
  <c r="G31" i="1" s="1"/>
  <c r="G32" i="1" s="1"/>
  <c r="E31" i="1"/>
  <c r="F31" i="1"/>
  <c r="F32" i="1" s="1"/>
  <c r="E32" i="1"/>
  <c r="D31" i="1"/>
  <c r="D29" i="1"/>
  <c r="H21" i="1" l="1"/>
  <c r="H8" i="1" l="1"/>
  <c r="G22" i="1" l="1"/>
  <c r="G23" i="1" s="1"/>
  <c r="G26" i="1" l="1"/>
  <c r="G27" i="1"/>
  <c r="G25" i="1"/>
  <c r="G24" i="1"/>
  <c r="G28" i="1" l="1"/>
  <c r="F22" i="1"/>
  <c r="F23" i="1" s="1"/>
  <c r="E22" i="1"/>
  <c r="E23" i="1" s="1"/>
  <c r="D22" i="1"/>
  <c r="D23" i="1" s="1"/>
  <c r="E9" i="1"/>
  <c r="E10" i="1" s="1"/>
  <c r="F9" i="1"/>
  <c r="F10" i="1" s="1"/>
  <c r="G9" i="1"/>
  <c r="G10" i="1" s="1"/>
  <c r="D9" i="1"/>
  <c r="D10" i="1" s="1"/>
  <c r="F13" i="1" l="1"/>
  <c r="G13" i="1"/>
  <c r="E13" i="1"/>
  <c r="D13" i="1"/>
  <c r="D26" i="1"/>
  <c r="D27" i="1"/>
  <c r="F26" i="1"/>
  <c r="F27" i="1"/>
  <c r="E26" i="1"/>
  <c r="E27" i="1"/>
  <c r="G14" i="1"/>
  <c r="E14" i="1"/>
  <c r="D14" i="1"/>
  <c r="F14" i="1"/>
  <c r="F12" i="1"/>
  <c r="F11" i="1"/>
  <c r="D25" i="1"/>
  <c r="D24" i="1"/>
  <c r="F25" i="1"/>
  <c r="F24" i="1"/>
  <c r="D12" i="1"/>
  <c r="D11" i="1"/>
  <c r="G12" i="1"/>
  <c r="G11" i="1"/>
  <c r="E12" i="1"/>
  <c r="E11" i="1"/>
  <c r="E25" i="1"/>
  <c r="E24" i="1"/>
  <c r="H22" i="1"/>
  <c r="H9" i="1"/>
  <c r="E28" i="1" l="1"/>
  <c r="F28" i="1"/>
  <c r="D28" i="1"/>
  <c r="H26" i="1"/>
  <c r="D15" i="1"/>
  <c r="F15" i="1"/>
  <c r="F16" i="1" s="1"/>
  <c r="G15" i="1"/>
  <c r="G16" i="1" s="1"/>
  <c r="G18" i="1" s="1"/>
  <c r="G19" i="1" s="1"/>
  <c r="H27" i="1"/>
  <c r="H10" i="1"/>
  <c r="H23" i="1"/>
  <c r="H24" i="1"/>
  <c r="F18" i="1" l="1"/>
  <c r="F19" i="1" s="1"/>
  <c r="E16" i="1"/>
  <c r="E18" i="1" s="1"/>
  <c r="E19" i="1" s="1"/>
  <c r="G38" i="1"/>
  <c r="H25" i="1"/>
  <c r="E38" i="1" l="1"/>
  <c r="G36" i="1"/>
  <c r="G34" i="1"/>
  <c r="E36" i="1"/>
  <c r="E34" i="1"/>
  <c r="H28" i="1"/>
  <c r="F36" i="1" l="1"/>
  <c r="F38" i="1"/>
  <c r="F34" i="1"/>
  <c r="H29" i="1"/>
  <c r="D32" i="1"/>
  <c r="H31" i="1" l="1"/>
  <c r="H32" i="1"/>
  <c r="G40" i="1" l="1"/>
  <c r="H11" i="1" l="1"/>
  <c r="H14" i="1"/>
  <c r="H13" i="1" l="1"/>
  <c r="H12" i="1"/>
  <c r="F40" i="1" l="1"/>
  <c r="H15" i="1"/>
  <c r="E40" i="1" l="1"/>
  <c r="H18" i="1"/>
  <c r="H16" i="1"/>
  <c r="D19" i="1"/>
  <c r="D38" i="1" l="1"/>
  <c r="D36" i="1"/>
  <c r="D34" i="1"/>
  <c r="H19" i="1"/>
  <c r="D40" i="1" l="1"/>
  <c r="H34" i="1"/>
  <c r="H36" i="1"/>
  <c r="H38" i="1"/>
  <c r="H40" i="1" l="1"/>
  <c r="H42" i="1" s="1"/>
</calcChain>
</file>

<file path=xl/sharedStrings.xml><?xml version="1.0" encoding="utf-8"?>
<sst xmlns="http://schemas.openxmlformats.org/spreadsheetml/2006/main" count="78" uniqueCount="43">
  <si>
    <t>Всего</t>
  </si>
  <si>
    <t>№ п/п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</si>
  <si>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</si>
  <si>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</si>
  <si>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</si>
  <si>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</si>
  <si>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</si>
  <si>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</si>
  <si>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</si>
  <si>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</si>
  <si>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</si>
  <si>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</si>
  <si>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</si>
  <si>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</si>
  <si>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</si>
  <si>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</si>
  <si>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1 класс</t>
  </si>
  <si>
    <t>2 класс</t>
  </si>
  <si>
    <t>3 класс</t>
  </si>
  <si>
    <t>4 класс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</si>
  <si>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</si>
  <si>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</si>
  <si>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 с 01.10.2022 года на 4,0%)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</si>
  <si>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</si>
  <si>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</si>
  <si>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</si>
  <si>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</si>
  <si>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</si>
  <si>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</si>
  <si>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</si>
  <si>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</si>
  <si>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 xml:space="preserve">17,9 % от ФОТ учителей </t>
  </si>
  <si>
    <t xml:space="preserve">13,1 % от ФОТ учителей </t>
  </si>
  <si>
    <t xml:space="preserve">17,6 % от ФОТ учителей  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</si>
  <si>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</si>
  <si>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чел.</t>
  </si>
  <si>
    <t xml:space="preserve">Расчетная наполняемость классов </t>
  </si>
  <si>
    <t>Базовый норматив затрат, непосредственно связанных с оказанием муниципальной услуги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</si>
  <si>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</si>
  <si>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расчетами Министерства общего и профессинального образования Ростовской области на 2022 год в минимальном размере для соответствующего уровня образования</t>
  </si>
  <si>
    <t>Показатели, используемые для расчёта норматива</t>
  </si>
  <si>
    <t>2022 год-общеобразовательные  учреждения в городских населенных пунктах-при реализация основных общеобразовательных программ начального общего образования по очной форме обучения (5-дневная учебная неделя)</t>
  </si>
  <si>
    <t>Приложение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</si>
</sst>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2" borderId="0" xfId="0" applyFont="1" applyFill="1"/>
    <xf numFmtId="0" fontId="4" fillId="2" borderId="0" xfId="0" applyFont="1" applyFill="1" applyBorder="1" applyAlignment="1">
      <alignment horizontal="right"/>
    </xf>
    <xf numFmtId="0" fontId="1" fillId="2" borderId="0" xfId="0" applyFont="1" applyFill="1"/>
    <xf numFmtId="0" fontId="1" fillId="2" borderId="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0" fontId="1" fillId="2" borderId="2" xfId="0" applyFont="1" applyFill="1" applyBorder="1"/>
    <xf numFmtId="0" fontId="2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3" fontId="1" fillId="2" borderId="0" xfId="0" applyNumberFormat="1" applyFont="1" applyFill="1"/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3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view="pageBreakPreview" zoomScale="78" zoomScaleNormal="68" zoomScaleSheetLayoutView="78" workbookViewId="0">
      <pane xSplit="3" ySplit="6" topLeftCell="D37" activePane="bottomRight" state="frozen"/>
      <selection pane="topRight" activeCell="D1" sqref="D1"/>
      <selection pane="bottomLeft" activeCell="A5" sqref="A5"/>
      <selection pane="bottomRight" activeCell="H43" sqref="H43"/>
    </sheetView>
  </sheetViews>
  <sheetFormatPr defaultRowHeight="15" x14ac:dyDescent="0.25"/>
  <cols>
    <col min="1" max="1" width="7.140625" style="3" customWidth="1"/>
    <col min="2" max="2" width="45.28515625" style="3" customWidth="1"/>
    <col min="3" max="3" width="17.85546875" style="3" customWidth="1"/>
    <col min="4" max="4" width="13.42578125" style="3" customWidth="1"/>
    <col min="5" max="5" width="15.28515625" style="3" customWidth="1"/>
    <col min="6" max="6" width="13" style="3" customWidth="1"/>
    <col min="7" max="7" width="13.42578125" style="3" customWidth="1"/>
    <col min="8" max="8" width="14.42578125" style="3" customWidth="1"/>
    <col min="9" max="16384" width="9.140625" style="3"/>
  </cols>
  <sheetData>
    <row r="2" spans="1:8" s="1" customFormat="1" ht="18.75" x14ac:dyDescent="0.3">
      <c r="H2" s="2" t="s">
        <v>42</v>
      </c>
    </row>
    <row r="3" spans="1:8" s="1" customFormat="1" ht="58.5" customHeight="1" x14ac:dyDescent="0.3">
      <c r="A3" s="26" t="s">
        <v>41</v>
      </c>
      <c r="B3" s="26"/>
      <c r="C3" s="26"/>
      <c r="D3" s="26"/>
      <c r="E3" s="26"/>
      <c r="F3" s="26"/>
      <c r="G3" s="26"/>
      <c r="H3" s="26"/>
    </row>
    <row r="4" spans="1:8" ht="30" customHeight="1" x14ac:dyDescent="0.25"/>
    <row r="5" spans="1:8" ht="15" customHeight="1" x14ac:dyDescent="0.25">
      <c r="A5" s="35" t="s">
        <v>1</v>
      </c>
      <c r="B5" s="38" t="s">
        <v>40</v>
      </c>
      <c r="C5" s="37" t="s">
        <v>2</v>
      </c>
      <c r="D5" s="29" t="s">
        <v>6</v>
      </c>
      <c r="E5" s="30"/>
      <c r="F5" s="30"/>
      <c r="G5" s="30"/>
      <c r="H5" s="4"/>
    </row>
    <row r="6" spans="1:8" ht="24" customHeight="1" x14ac:dyDescent="0.25">
      <c r="A6" s="36"/>
      <c r="B6" s="39"/>
      <c r="C6" s="37"/>
      <c r="D6" s="5" t="s">
        <v>16</v>
      </c>
      <c r="E6" s="5" t="s">
        <v>17</v>
      </c>
      <c r="F6" s="5" t="s">
        <v>18</v>
      </c>
      <c r="G6" s="5" t="s">
        <v>19</v>
      </c>
      <c r="H6" s="6" t="s">
        <v>0</v>
      </c>
    </row>
    <row r="7" spans="1:8" ht="30" customHeight="1" x14ac:dyDescent="0.25">
      <c r="A7" s="7"/>
      <c r="B7" s="31" t="s">
        <v>29</v>
      </c>
      <c r="C7" s="32"/>
      <c r="D7" s="4"/>
      <c r="E7" s="4"/>
      <c r="F7" s="4"/>
      <c r="G7" s="4"/>
      <c r="H7" s="4"/>
    </row>
    <row r="8" spans="1:8" s="25" customFormat="1" ht="66.75" customHeight="1" x14ac:dyDescent="0.25">
      <c r="A8" s="22">
        <v>1</v>
      </c>
      <c r="B8" s="23" t="s">
        <v>38</v>
      </c>
      <c r="C8" s="9" t="s">
        <v>15</v>
      </c>
      <c r="D8" s="10">
        <v>21</v>
      </c>
      <c r="E8" s="10">
        <v>23</v>
      </c>
      <c r="F8" s="10">
        <v>23</v>
      </c>
      <c r="G8" s="10">
        <v>23</v>
      </c>
      <c r="H8" s="24">
        <f t="shared" ref="H8:H16" si="0">D8+E8+F8+G8</f>
        <v>90</v>
      </c>
    </row>
    <row r="9" spans="1:8" s="25" customFormat="1" ht="43.5" customHeight="1" x14ac:dyDescent="0.25">
      <c r="A9" s="10">
        <v>2</v>
      </c>
      <c r="B9" s="13" t="s">
        <v>4</v>
      </c>
      <c r="C9" s="10" t="s">
        <v>3</v>
      </c>
      <c r="D9" s="15">
        <f>ROUND(D8/18,2)</f>
        <v>1.17</v>
      </c>
      <c r="E9" s="15">
        <f t="shared" ref="E9:G9" si="1">ROUND(E8/18,2)</f>
        <v>1.28</v>
      </c>
      <c r="F9" s="15">
        <f t="shared" si="1"/>
        <v>1.28</v>
      </c>
      <c r="G9" s="15">
        <f t="shared" si="1"/>
        <v>1.28</v>
      </c>
      <c r="H9" s="15">
        <f t="shared" si="0"/>
        <v>5.0100000000000007</v>
      </c>
    </row>
    <row r="10" spans="1:8" s="25" customFormat="1" ht="45" x14ac:dyDescent="0.25">
      <c r="A10" s="22">
        <v>3</v>
      </c>
      <c r="B10" s="13" t="s">
        <v>22</v>
      </c>
      <c r="C10" s="10" t="s">
        <v>5</v>
      </c>
      <c r="D10" s="15">
        <f>ROUND(13893*D9*1.01,2)</f>
        <v>16417.36</v>
      </c>
      <c r="E10" s="15">
        <f t="shared" ref="E10:G10" si="2">ROUND(13893*E9*1.01,2)</f>
        <v>17960.87</v>
      </c>
      <c r="F10" s="15">
        <f t="shared" si="2"/>
        <v>17960.87</v>
      </c>
      <c r="G10" s="15">
        <f t="shared" si="2"/>
        <v>17960.87</v>
      </c>
      <c r="H10" s="15">
        <f t="shared" si="0"/>
        <v>70299.969999999987</v>
      </c>
    </row>
    <row r="11" spans="1:8" s="25" customFormat="1" ht="32.25" customHeight="1" x14ac:dyDescent="0.25">
      <c r="A11" s="10">
        <v>4</v>
      </c>
      <c r="B11" s="13" t="s">
        <v>25</v>
      </c>
      <c r="C11" s="10" t="s">
        <v>5</v>
      </c>
      <c r="D11" s="15">
        <f>ROUND(D10*0.25,2)</f>
        <v>4104.34</v>
      </c>
      <c r="E11" s="15">
        <f t="shared" ref="E11:G11" si="3">ROUND(E10*0.25,2)</f>
        <v>4490.22</v>
      </c>
      <c r="F11" s="15">
        <f t="shared" si="3"/>
        <v>4490.22</v>
      </c>
      <c r="G11" s="15">
        <f t="shared" si="3"/>
        <v>4490.22</v>
      </c>
      <c r="H11" s="15">
        <f t="shared" si="0"/>
        <v>17575.000000000004</v>
      </c>
    </row>
    <row r="12" spans="1:8" s="25" customFormat="1" ht="39" customHeight="1" x14ac:dyDescent="0.25">
      <c r="A12" s="22">
        <v>5</v>
      </c>
      <c r="B12" s="13" t="s">
        <v>24</v>
      </c>
      <c r="C12" s="10" t="s">
        <v>5</v>
      </c>
      <c r="D12" s="15">
        <f>ROUND(D10*0.2,2)</f>
        <v>3283.47</v>
      </c>
      <c r="E12" s="15">
        <f t="shared" ref="E12:G12" si="4">ROUND(E10*0.2,2)</f>
        <v>3592.17</v>
      </c>
      <c r="F12" s="15">
        <f t="shared" si="4"/>
        <v>3592.17</v>
      </c>
      <c r="G12" s="15">
        <f t="shared" si="4"/>
        <v>3592.17</v>
      </c>
      <c r="H12" s="15">
        <f t="shared" si="0"/>
        <v>14059.98</v>
      </c>
    </row>
    <row r="13" spans="1:8" s="25" customFormat="1" ht="54" customHeight="1" x14ac:dyDescent="0.25">
      <c r="A13" s="10">
        <v>6</v>
      </c>
      <c r="B13" s="13" t="s">
        <v>27</v>
      </c>
      <c r="C13" s="10" t="s">
        <v>5</v>
      </c>
      <c r="D13" s="15">
        <f>ROUND((D10)*0.15,2)</f>
        <v>2462.6</v>
      </c>
      <c r="E13" s="15">
        <f t="shared" ref="E13:G13" si="5">ROUND((E10)*0.15,2)</f>
        <v>2694.13</v>
      </c>
      <c r="F13" s="15">
        <f t="shared" si="5"/>
        <v>2694.13</v>
      </c>
      <c r="G13" s="15">
        <f t="shared" si="5"/>
        <v>2694.13</v>
      </c>
      <c r="H13" s="15">
        <f t="shared" si="0"/>
        <v>10544.99</v>
      </c>
    </row>
    <row r="14" spans="1:8" s="25" customFormat="1" ht="51.75" customHeight="1" x14ac:dyDescent="0.25">
      <c r="A14" s="22">
        <v>7</v>
      </c>
      <c r="B14" s="13" t="s">
        <v>26</v>
      </c>
      <c r="C14" s="10" t="s">
        <v>5</v>
      </c>
      <c r="D14" s="15">
        <f>ROUND(D10*0.01,2)</f>
        <v>164.17</v>
      </c>
      <c r="E14" s="15">
        <f t="shared" ref="E14:G14" si="6">ROUND(E10*0.01,2)</f>
        <v>179.61</v>
      </c>
      <c r="F14" s="15">
        <f t="shared" si="6"/>
        <v>179.61</v>
      </c>
      <c r="G14" s="15">
        <f t="shared" si="6"/>
        <v>179.61</v>
      </c>
      <c r="H14" s="15">
        <f t="shared" si="0"/>
        <v>703</v>
      </c>
    </row>
    <row r="15" spans="1:8" s="25" customFormat="1" ht="30" x14ac:dyDescent="0.25">
      <c r="A15" s="10">
        <v>8</v>
      </c>
      <c r="B15" s="13" t="s">
        <v>28</v>
      </c>
      <c r="C15" s="10" t="s">
        <v>5</v>
      </c>
      <c r="D15" s="10">
        <f>ROUND((D10+D11+D12+D13+D14)*0.01,2)</f>
        <v>264.32</v>
      </c>
      <c r="E15" s="10">
        <f>ROUND((E10+E11+E12+E13+E14)*0.01,2)</f>
        <v>289.17</v>
      </c>
      <c r="F15" s="10">
        <f>ROUND((F10+F11+F12+F13+F14)*0.01,2)</f>
        <v>289.17</v>
      </c>
      <c r="G15" s="10">
        <f>ROUND((G10+G11+G12+G13+G14)*0.01,2)</f>
        <v>289.17</v>
      </c>
      <c r="H15" s="15">
        <f t="shared" si="0"/>
        <v>1131.8300000000002</v>
      </c>
    </row>
    <row r="16" spans="1:8" s="25" customFormat="1" ht="31.5" customHeight="1" x14ac:dyDescent="0.25">
      <c r="A16" s="22">
        <v>9</v>
      </c>
      <c r="B16" s="13" t="s">
        <v>10</v>
      </c>
      <c r="C16" s="10" t="s">
        <v>5</v>
      </c>
      <c r="D16" s="15">
        <f>ROUND((D10+D11+D12+D13+D14+D15)*0.302,2)</f>
        <v>8062.27</v>
      </c>
      <c r="E16" s="15">
        <f t="shared" ref="E16:G16" si="7">ROUND((E10+E11+E12+E13+E14+E15)*0.302,2)</f>
        <v>8820.26</v>
      </c>
      <c r="F16" s="15">
        <f t="shared" si="7"/>
        <v>8820.26</v>
      </c>
      <c r="G16" s="15">
        <f t="shared" si="7"/>
        <v>8820.26</v>
      </c>
      <c r="H16" s="15">
        <f t="shared" si="0"/>
        <v>34523.050000000003</v>
      </c>
    </row>
    <row r="17" spans="1:8" s="25" customFormat="1" x14ac:dyDescent="0.25">
      <c r="A17" s="10">
        <v>10</v>
      </c>
      <c r="B17" s="13" t="s">
        <v>7</v>
      </c>
      <c r="C17" s="10"/>
      <c r="D17" s="15"/>
      <c r="E17" s="15"/>
      <c r="F17" s="15"/>
      <c r="G17" s="15"/>
      <c r="H17" s="15"/>
    </row>
    <row r="18" spans="1:8" s="25" customFormat="1" x14ac:dyDescent="0.25">
      <c r="A18" s="10"/>
      <c r="B18" s="16" t="s">
        <v>8</v>
      </c>
      <c r="C18" s="10" t="s">
        <v>5</v>
      </c>
      <c r="D18" s="15">
        <f>D10+D11+D12+D13+D14+D15+D16</f>
        <v>34758.53</v>
      </c>
      <c r="E18" s="15">
        <f t="shared" ref="E18:G18" si="8">E10+E11+E12+E13+E14+E15+E16</f>
        <v>38026.43</v>
      </c>
      <c r="F18" s="15">
        <f t="shared" si="8"/>
        <v>38026.43</v>
      </c>
      <c r="G18" s="15">
        <f t="shared" si="8"/>
        <v>38026.43</v>
      </c>
      <c r="H18" s="15">
        <f>D18+E18+F18+G18</f>
        <v>148837.81999999998</v>
      </c>
    </row>
    <row r="19" spans="1:8" s="25" customFormat="1" x14ac:dyDescent="0.25">
      <c r="A19" s="13"/>
      <c r="B19" s="16" t="s">
        <v>9</v>
      </c>
      <c r="C19" s="10" t="s">
        <v>5</v>
      </c>
      <c r="D19" s="15">
        <f t="shared" ref="D19" si="9">ROUND(D18*12,2)</f>
        <v>417102.36</v>
      </c>
      <c r="E19" s="15">
        <f t="shared" ref="E19:G19" si="10">ROUND(E18*12,2)</f>
        <v>456317.16</v>
      </c>
      <c r="F19" s="15">
        <f t="shared" si="10"/>
        <v>456317.16</v>
      </c>
      <c r="G19" s="15">
        <f t="shared" si="10"/>
        <v>456317.16</v>
      </c>
      <c r="H19" s="15">
        <f>D19+E19+F19+G19</f>
        <v>1786053.8399999999</v>
      </c>
    </row>
    <row r="20" spans="1:8" ht="32.25" customHeight="1" x14ac:dyDescent="0.25">
      <c r="A20" s="17"/>
      <c r="B20" s="31" t="s">
        <v>30</v>
      </c>
      <c r="C20" s="32"/>
      <c r="D20" s="14"/>
      <c r="E20" s="14"/>
      <c r="F20" s="14"/>
      <c r="G20" s="14"/>
      <c r="H20" s="14"/>
    </row>
    <row r="21" spans="1:8" ht="23.25" customHeight="1" x14ac:dyDescent="0.25">
      <c r="A21" s="7">
        <v>1</v>
      </c>
      <c r="B21" s="8" t="s">
        <v>20</v>
      </c>
      <c r="C21" s="9" t="s">
        <v>15</v>
      </c>
      <c r="D21" s="11">
        <v>10</v>
      </c>
      <c r="E21" s="11">
        <v>10</v>
      </c>
      <c r="F21" s="11">
        <v>10</v>
      </c>
      <c r="G21" s="11">
        <v>10</v>
      </c>
      <c r="H21" s="11">
        <f t="shared" ref="H21:H29" si="11">D21+E21+F21+G21</f>
        <v>40</v>
      </c>
    </row>
    <row r="22" spans="1:8" ht="30" x14ac:dyDescent="0.25">
      <c r="A22" s="12">
        <v>2</v>
      </c>
      <c r="B22" s="13" t="s">
        <v>4</v>
      </c>
      <c r="C22" s="12" t="s">
        <v>3</v>
      </c>
      <c r="D22" s="14">
        <f>ROUND(D21/18,2)</f>
        <v>0.56000000000000005</v>
      </c>
      <c r="E22" s="14">
        <f t="shared" ref="E22:G22" si="12">ROUND(E21/18,2)</f>
        <v>0.56000000000000005</v>
      </c>
      <c r="F22" s="14">
        <f t="shared" si="12"/>
        <v>0.56000000000000005</v>
      </c>
      <c r="G22" s="14">
        <f t="shared" si="12"/>
        <v>0.56000000000000005</v>
      </c>
      <c r="H22" s="14">
        <f t="shared" si="11"/>
        <v>2.2400000000000002</v>
      </c>
    </row>
    <row r="23" spans="1:8" ht="54" customHeight="1" x14ac:dyDescent="0.25">
      <c r="A23" s="12">
        <v>3</v>
      </c>
      <c r="B23" s="13" t="s">
        <v>22</v>
      </c>
      <c r="C23" s="12" t="s">
        <v>5</v>
      </c>
      <c r="D23" s="14">
        <f>ROUND(13893*D22*1.01,2)</f>
        <v>7857.88</v>
      </c>
      <c r="E23" s="14">
        <f t="shared" ref="E23:G23" si="13">ROUND(13893*E22*1.01,2)</f>
        <v>7857.88</v>
      </c>
      <c r="F23" s="14">
        <f t="shared" si="13"/>
        <v>7857.88</v>
      </c>
      <c r="G23" s="14">
        <f t="shared" si="13"/>
        <v>7857.88</v>
      </c>
      <c r="H23" s="14">
        <f t="shared" si="11"/>
        <v>31431.52</v>
      </c>
    </row>
    <row r="24" spans="1:8" ht="34.5" customHeight="1" x14ac:dyDescent="0.25">
      <c r="A24" s="7">
        <v>4</v>
      </c>
      <c r="B24" s="13" t="s">
        <v>23</v>
      </c>
      <c r="C24" s="12" t="s">
        <v>5</v>
      </c>
      <c r="D24" s="14">
        <f>ROUND(D23*0.25,2)</f>
        <v>1964.47</v>
      </c>
      <c r="E24" s="14">
        <f t="shared" ref="E24:G24" si="14">ROUND(E23*0.25,2)</f>
        <v>1964.47</v>
      </c>
      <c r="F24" s="14">
        <f t="shared" si="14"/>
        <v>1964.47</v>
      </c>
      <c r="G24" s="14">
        <f t="shared" si="14"/>
        <v>1964.47</v>
      </c>
      <c r="H24" s="14">
        <f t="shared" si="11"/>
        <v>7857.88</v>
      </c>
    </row>
    <row r="25" spans="1:8" ht="47.25" customHeight="1" x14ac:dyDescent="0.25">
      <c r="A25" s="12">
        <v>5</v>
      </c>
      <c r="B25" s="13" t="s">
        <v>24</v>
      </c>
      <c r="C25" s="12" t="s">
        <v>5</v>
      </c>
      <c r="D25" s="14">
        <f>ROUND((D23)*0.2,2)</f>
        <v>1571.58</v>
      </c>
      <c r="E25" s="14">
        <f t="shared" ref="E25:G25" si="15">ROUND((E23)*0.2,2)</f>
        <v>1571.58</v>
      </c>
      <c r="F25" s="14">
        <f t="shared" si="15"/>
        <v>1571.58</v>
      </c>
      <c r="G25" s="14">
        <f t="shared" si="15"/>
        <v>1571.58</v>
      </c>
      <c r="H25" s="14">
        <f t="shared" si="11"/>
        <v>6286.32</v>
      </c>
    </row>
    <row r="26" spans="1:8" ht="45" x14ac:dyDescent="0.25">
      <c r="A26" s="12">
        <v>6</v>
      </c>
      <c r="B26" s="13" t="s">
        <v>27</v>
      </c>
      <c r="C26" s="12" t="s">
        <v>5</v>
      </c>
      <c r="D26" s="14">
        <f>ROUND((D23)*0.15,2)</f>
        <v>1178.68</v>
      </c>
      <c r="E26" s="14">
        <f t="shared" ref="E26:G26" si="16">ROUND((E23)*0.15,2)</f>
        <v>1178.68</v>
      </c>
      <c r="F26" s="14">
        <f t="shared" si="16"/>
        <v>1178.68</v>
      </c>
      <c r="G26" s="14">
        <f t="shared" si="16"/>
        <v>1178.68</v>
      </c>
      <c r="H26" s="14">
        <f t="shared" si="11"/>
        <v>4714.72</v>
      </c>
    </row>
    <row r="27" spans="1:8" ht="57.75" customHeight="1" x14ac:dyDescent="0.25">
      <c r="A27" s="7">
        <v>7</v>
      </c>
      <c r="B27" s="13" t="s">
        <v>26</v>
      </c>
      <c r="C27" s="12" t="s">
        <v>5</v>
      </c>
      <c r="D27" s="14">
        <f>ROUND(D23*0.01,2)</f>
        <v>78.58</v>
      </c>
      <c r="E27" s="14">
        <f t="shared" ref="E27:G27" si="17">ROUND(E23*0.01,2)</f>
        <v>78.58</v>
      </c>
      <c r="F27" s="14">
        <f t="shared" si="17"/>
        <v>78.58</v>
      </c>
      <c r="G27" s="14">
        <f t="shared" si="17"/>
        <v>78.58</v>
      </c>
      <c r="H27" s="14">
        <f t="shared" si="11"/>
        <v>314.32</v>
      </c>
    </row>
    <row r="28" spans="1:8" ht="30" x14ac:dyDescent="0.25">
      <c r="A28" s="12">
        <v>8</v>
      </c>
      <c r="B28" s="13" t="s">
        <v>28</v>
      </c>
      <c r="C28" s="12" t="s">
        <v>5</v>
      </c>
      <c r="D28" s="12">
        <f>ROUND((D23+D24+D25+D26+D27)*0.01,2)</f>
        <v>126.51</v>
      </c>
      <c r="E28" s="12">
        <f>ROUND((E23+E24+E25+E26+E27)*0.01,2)</f>
        <v>126.51</v>
      </c>
      <c r="F28" s="12">
        <f>ROUND((F23+F24+F25+F26+F27)*0.01,2)</f>
        <v>126.51</v>
      </c>
      <c r="G28" s="12">
        <f>ROUND((G23+G24+G25+G26+G27)*0.01,2)</f>
        <v>126.51</v>
      </c>
      <c r="H28" s="14">
        <f t="shared" si="11"/>
        <v>506.04</v>
      </c>
    </row>
    <row r="29" spans="1:8" x14ac:dyDescent="0.25">
      <c r="A29" s="12">
        <v>9</v>
      </c>
      <c r="B29" s="13" t="s">
        <v>10</v>
      </c>
      <c r="C29" s="12" t="s">
        <v>5</v>
      </c>
      <c r="D29" s="15">
        <f>ROUND((D23+D24+D25+D26+D27+D28)*0.302,2)</f>
        <v>3858.87</v>
      </c>
      <c r="E29" s="15">
        <f t="shared" ref="E29:G29" si="18">ROUND((E23+E24+E25+E26+E27+E28)*0.302,2)</f>
        <v>3858.87</v>
      </c>
      <c r="F29" s="15">
        <f t="shared" si="18"/>
        <v>3858.87</v>
      </c>
      <c r="G29" s="15">
        <f t="shared" si="18"/>
        <v>3858.87</v>
      </c>
      <c r="H29" s="14">
        <f t="shared" si="11"/>
        <v>15435.48</v>
      </c>
    </row>
    <row r="30" spans="1:8" ht="30" x14ac:dyDescent="0.25">
      <c r="A30" s="7">
        <v>10</v>
      </c>
      <c r="B30" s="13" t="s">
        <v>21</v>
      </c>
      <c r="C30" s="12"/>
      <c r="D30" s="14"/>
      <c r="E30" s="14"/>
      <c r="F30" s="14"/>
      <c r="G30" s="14"/>
      <c r="H30" s="14"/>
    </row>
    <row r="31" spans="1:8" x14ac:dyDescent="0.25">
      <c r="A31" s="17"/>
      <c r="B31" s="16" t="s">
        <v>8</v>
      </c>
      <c r="C31" s="12" t="s">
        <v>5</v>
      </c>
      <c r="D31" s="14">
        <f>D23+D24+D25+D26+D27+D28+D29</f>
        <v>16636.57</v>
      </c>
      <c r="E31" s="14">
        <f t="shared" ref="E31:G31" si="19">E23+E24+E25+E26+E27+E28+E29</f>
        <v>16636.57</v>
      </c>
      <c r="F31" s="14">
        <f t="shared" si="19"/>
        <v>16636.57</v>
      </c>
      <c r="G31" s="14">
        <f t="shared" si="19"/>
        <v>16636.57</v>
      </c>
      <c r="H31" s="14">
        <f>D31+E31+F31+G31</f>
        <v>66546.28</v>
      </c>
    </row>
    <row r="32" spans="1:8" x14ac:dyDescent="0.25">
      <c r="A32" s="17"/>
      <c r="B32" s="16" t="s">
        <v>9</v>
      </c>
      <c r="C32" s="12" t="s">
        <v>5</v>
      </c>
      <c r="D32" s="14">
        <f>ROUND(D31*12,2)</f>
        <v>199638.84</v>
      </c>
      <c r="E32" s="14">
        <f t="shared" ref="E32:G32" si="20">ROUND(E31*12,2)</f>
        <v>199638.84</v>
      </c>
      <c r="F32" s="14">
        <f t="shared" si="20"/>
        <v>199638.84</v>
      </c>
      <c r="G32" s="14">
        <f t="shared" si="20"/>
        <v>199638.84</v>
      </c>
      <c r="H32" s="14">
        <f>D32+E32+F32+G32</f>
        <v>798555.36</v>
      </c>
    </row>
    <row r="33" spans="1:8" ht="19.5" customHeight="1" x14ac:dyDescent="0.25">
      <c r="A33" s="17"/>
      <c r="B33" s="33" t="s">
        <v>11</v>
      </c>
      <c r="C33" s="34"/>
      <c r="D33" s="17"/>
      <c r="E33" s="17"/>
      <c r="F33" s="17"/>
      <c r="G33" s="17"/>
      <c r="H33" s="11"/>
    </row>
    <row r="34" spans="1:8" x14ac:dyDescent="0.25">
      <c r="A34" s="17"/>
      <c r="B34" s="13" t="s">
        <v>31</v>
      </c>
      <c r="C34" s="12" t="s">
        <v>5</v>
      </c>
      <c r="D34" s="14">
        <f>ROUND((D19+D32)*0.179,2)</f>
        <v>110396.67</v>
      </c>
      <c r="E34" s="14">
        <f>ROUND((E19+E32)*0.179,2)</f>
        <v>117416.12</v>
      </c>
      <c r="F34" s="14">
        <f>ROUND((F19+F32)*0.179,2)</f>
        <v>117416.12</v>
      </c>
      <c r="G34" s="14">
        <f>ROUND((G19+G32)*0.179,2)</f>
        <v>117416.12</v>
      </c>
      <c r="H34" s="14">
        <f>D34+E34+F34+G34</f>
        <v>462645.02999999997</v>
      </c>
    </row>
    <row r="35" spans="1:8" ht="51.75" customHeight="1" x14ac:dyDescent="0.25">
      <c r="A35" s="17"/>
      <c r="B35" s="27" t="s">
        <v>13</v>
      </c>
      <c r="C35" s="28"/>
      <c r="D35" s="14"/>
      <c r="E35" s="14"/>
      <c r="F35" s="14"/>
      <c r="G35" s="14"/>
      <c r="H35" s="14"/>
    </row>
    <row r="36" spans="1:8" ht="17.25" customHeight="1" x14ac:dyDescent="0.25">
      <c r="A36" s="17"/>
      <c r="B36" s="13" t="s">
        <v>32</v>
      </c>
      <c r="C36" s="12" t="s">
        <v>5</v>
      </c>
      <c r="D36" s="14">
        <f>ROUND(0.131*(D19+D32),2)</f>
        <v>80793.100000000006</v>
      </c>
      <c r="E36" s="14">
        <f>ROUND(0.131*(E19+E32),2)</f>
        <v>85930.240000000005</v>
      </c>
      <c r="F36" s="14">
        <f>ROUND(0.131*(F19+F32),2)</f>
        <v>85930.240000000005</v>
      </c>
      <c r="G36" s="14">
        <f>ROUND(0.131*(G19+G32),2)</f>
        <v>85930.240000000005</v>
      </c>
      <c r="H36" s="14">
        <f>D36+E36+F36+G36</f>
        <v>338583.82</v>
      </c>
    </row>
    <row r="37" spans="1:8" ht="45.75" customHeight="1" x14ac:dyDescent="0.25">
      <c r="A37" s="17"/>
      <c r="B37" s="27" t="s">
        <v>12</v>
      </c>
      <c r="C37" s="28"/>
      <c r="D37" s="17"/>
      <c r="E37" s="17"/>
      <c r="F37" s="17"/>
      <c r="G37" s="17"/>
      <c r="H37" s="14"/>
    </row>
    <row r="38" spans="1:8" ht="21.75" customHeight="1" x14ac:dyDescent="0.25">
      <c r="A38" s="17"/>
      <c r="B38" s="13" t="s">
        <v>33</v>
      </c>
      <c r="C38" s="12" t="s">
        <v>5</v>
      </c>
      <c r="D38" s="14">
        <f>ROUND(0.176*(D19+D32),2)</f>
        <v>108546.45</v>
      </c>
      <c r="E38" s="14">
        <f>ROUND(0.176*(E19+E32),2)</f>
        <v>115448.26</v>
      </c>
      <c r="F38" s="14">
        <f>ROUND(0.176*(F19+F32),2)</f>
        <v>115448.26</v>
      </c>
      <c r="G38" s="14">
        <f>ROUND(0.176*(G19+G32),2)</f>
        <v>115448.26</v>
      </c>
      <c r="H38" s="14">
        <f>D38+E38+F38+G38</f>
        <v>454891.23</v>
      </c>
    </row>
    <row r="39" spans="1:8" ht="39.75" customHeight="1" x14ac:dyDescent="0.25">
      <c r="A39" s="17"/>
      <c r="B39" s="27" t="s">
        <v>14</v>
      </c>
      <c r="C39" s="28"/>
      <c r="D39" s="17"/>
      <c r="E39" s="17"/>
      <c r="F39" s="17"/>
      <c r="G39" s="17"/>
      <c r="H39" s="14"/>
    </row>
    <row r="40" spans="1:8" x14ac:dyDescent="0.25">
      <c r="A40" s="17"/>
      <c r="B40" s="18"/>
      <c r="C40" s="12" t="s">
        <v>5</v>
      </c>
      <c r="D40" s="14">
        <f>D19+D34+D36+D38+D32</f>
        <v>916477.41999999993</v>
      </c>
      <c r="E40" s="14">
        <f>E19+E34+E36+E38+E32</f>
        <v>974750.62</v>
      </c>
      <c r="F40" s="14">
        <f>F19+F34+F36+F38+F32</f>
        <v>974750.62</v>
      </c>
      <c r="G40" s="14">
        <f>G19+G34+G36+G38+G32</f>
        <v>974750.62</v>
      </c>
      <c r="H40" s="14">
        <f>D40+E40+F40+G40</f>
        <v>3840729.2800000003</v>
      </c>
    </row>
    <row r="41" spans="1:8" ht="25.5" customHeight="1" x14ac:dyDescent="0.25">
      <c r="A41" s="17"/>
      <c r="B41" s="19" t="s">
        <v>36</v>
      </c>
      <c r="C41" s="20" t="s">
        <v>35</v>
      </c>
      <c r="D41" s="11">
        <v>25</v>
      </c>
      <c r="E41" s="11">
        <v>25</v>
      </c>
      <c r="F41" s="11">
        <v>25</v>
      </c>
      <c r="G41" s="11">
        <v>25</v>
      </c>
      <c r="H41" s="11">
        <v>25</v>
      </c>
    </row>
    <row r="42" spans="1:8" ht="92.25" customHeight="1" x14ac:dyDescent="0.25">
      <c r="A42" s="17"/>
      <c r="B42" s="19" t="s">
        <v>34</v>
      </c>
      <c r="C42" s="20" t="s">
        <v>5</v>
      </c>
      <c r="D42" s="14"/>
      <c r="E42" s="14"/>
      <c r="F42" s="14"/>
      <c r="G42" s="14"/>
      <c r="H42" s="11">
        <f>ROUND(H40/H41/4,0)</f>
        <v>38407</v>
      </c>
    </row>
    <row r="43" spans="1:8" ht="180.75" customHeight="1" x14ac:dyDescent="0.25">
      <c r="A43" s="17"/>
      <c r="B43" s="19" t="s">
        <v>39</v>
      </c>
      <c r="C43" s="20" t="s">
        <v>5</v>
      </c>
      <c r="D43" s="11"/>
      <c r="E43" s="11"/>
      <c r="F43" s="11"/>
      <c r="G43" s="11"/>
      <c r="H43" s="11">
        <v>1749</v>
      </c>
    </row>
    <row r="44" spans="1:8" ht="49.5" customHeight="1" x14ac:dyDescent="0.25">
      <c r="A44" s="17"/>
      <c r="B44" s="19" t="s">
        <v>37</v>
      </c>
      <c r="C44" s="20" t="s">
        <v>5</v>
      </c>
      <c r="D44" s="14"/>
      <c r="E44" s="14"/>
      <c r="F44" s="14"/>
      <c r="G44" s="14"/>
      <c r="H44" s="11">
        <f>H42+H43</f>
        <v>40156</v>
      </c>
    </row>
    <row r="45" spans="1:8" x14ac:dyDescent="0.25">
      <c r="D45" s="21"/>
      <c r="E45" s="21"/>
      <c r="F45" s="21"/>
      <c r="G45" s="21"/>
      <c r="H45" s="21"/>
    </row>
    <row r="47" spans="1:8" x14ac:dyDescent="0.25">
      <c r="D47" s="21"/>
      <c r="E47" s="21"/>
      <c r="F47" s="21"/>
      <c r="G47" s="21"/>
      <c r="H47" s="21"/>
    </row>
  </sheetData>
  <mergeCells count="11">
    <mergeCell ref="A3:H3"/>
    <mergeCell ref="B35:C35"/>
    <mergeCell ref="D5:G5"/>
    <mergeCell ref="B20:C20"/>
    <mergeCell ref="B39:C39"/>
    <mergeCell ref="B37:C37"/>
    <mergeCell ref="B33:C33"/>
    <mergeCell ref="A5:A6"/>
    <mergeCell ref="B7:C7"/>
    <mergeCell ref="C5:C6"/>
    <mergeCell ref="B5:B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7" orientation="portrait" r:id="rId1"/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5-дневная  неделя</vt:lpstr>
      <vt:lpstr>'5-дневная  неделя'!Заголовки_для_печати</vt:lpstr>
      <vt:lpstr>'5-дневная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2023-04-21T12:50:51Z</dcterms:modified>
</cp:coreProperties>
</file>