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5- дневная  с селом" sheetId="6" r:id="rId1"/>
    <sheet name="5- дневная  инклюзия" sheetId="7" r:id="rId2"/>
    <sheet name="5- дневная  надомники" sheetId="8" r:id="rId3"/>
  </sheets>
  <definedNames>
    <definedName name="_xlnm.Print_Titles" localSheetId="1">'5- дневная  инклюзия'!$A:$B,'5- дневная  инклюзия'!$5:$6</definedName>
    <definedName name="_xlnm.Print_Titles" localSheetId="2">'5- дневная  надомники'!$A:$B,'5- дневная  надомники'!$5:$6</definedName>
    <definedName name="_xlnm.Print_Titles" localSheetId="0">'5- дневная  с селом'!$A:$B,'5- дневная  с селом'!$5:$6</definedName>
    <definedName name="_xlnm.Print_Area" localSheetId="1">'5- дневная  инклюзия'!$A$1:$F$45</definedName>
    <definedName name="_xlnm.Print_Area" localSheetId="2">'5- дневная  надомники'!$A$1:$F$40</definedName>
    <definedName name="_xlnm.Print_Area" localSheetId="0">'5- дневная  с селом'!$A$1:$F$46</definedName>
  </definedNames>
  <calcPr calcId="145621"/>
</workbook>
</file>

<file path=xl/calcChain.xml><?xml version="1.0" encoding="utf-8"?>
<calcChain xmlns="http://schemas.openxmlformats.org/spreadsheetml/2006/main">
  <c r="E24" i="8" l="1"/>
  <c r="D24" i="8"/>
  <c r="E11" i="8"/>
  <c r="D11" i="8"/>
  <c r="E24" i="7"/>
  <c r="D24" i="7"/>
  <c r="E10" i="7"/>
  <c r="D10" i="7"/>
  <c r="E24" i="6"/>
  <c r="D24" i="6"/>
  <c r="E10" i="6"/>
  <c r="D10" i="6"/>
  <c r="E27" i="8" l="1"/>
  <c r="D27" i="8"/>
  <c r="E14" i="8"/>
  <c r="D14" i="8"/>
  <c r="F27" i="8" l="1"/>
  <c r="F14" i="8"/>
  <c r="F9" i="8"/>
  <c r="F10" i="8"/>
  <c r="F11" i="8"/>
  <c r="F17" i="8"/>
  <c r="F8" i="8"/>
  <c r="E22" i="8"/>
  <c r="E23" i="8" s="1"/>
  <c r="D22" i="8"/>
  <c r="F22" i="8" s="1"/>
  <c r="F21" i="8"/>
  <c r="E9" i="8"/>
  <c r="E10" i="8" s="1"/>
  <c r="D9" i="8"/>
  <c r="D10" i="8" s="1"/>
  <c r="E23" i="7"/>
  <c r="F23" i="7" s="1"/>
  <c r="D23" i="7"/>
  <c r="F22" i="7"/>
  <c r="E9" i="7"/>
  <c r="D9" i="7"/>
  <c r="F8" i="7"/>
  <c r="E13" i="8" l="1"/>
  <c r="E12" i="8"/>
  <c r="E26" i="8"/>
  <c r="E25" i="8"/>
  <c r="D23" i="8"/>
  <c r="F9" i="7"/>
  <c r="E15" i="7"/>
  <c r="E14" i="7"/>
  <c r="E13" i="7"/>
  <c r="E12" i="7"/>
  <c r="E11" i="7"/>
  <c r="D12" i="7"/>
  <c r="D28" i="7"/>
  <c r="D27" i="7"/>
  <c r="D26" i="7"/>
  <c r="D25" i="7"/>
  <c r="F24" i="7"/>
  <c r="E26" i="7"/>
  <c r="E28" i="7"/>
  <c r="D11" i="7"/>
  <c r="D13" i="7"/>
  <c r="F13" i="7" s="1"/>
  <c r="D15" i="7"/>
  <c r="F15" i="7" s="1"/>
  <c r="E25" i="7"/>
  <c r="E27" i="7"/>
  <c r="E28" i="8" l="1"/>
  <c r="E15" i="8"/>
  <c r="F10" i="7"/>
  <c r="F23" i="8"/>
  <c r="D13" i="8"/>
  <c r="F13" i="8" s="1"/>
  <c r="D12" i="8"/>
  <c r="F11" i="7"/>
  <c r="D14" i="7"/>
  <c r="E29" i="7"/>
  <c r="E30" i="7" s="1"/>
  <c r="E32" i="7" s="1"/>
  <c r="E33" i="7" s="1"/>
  <c r="D16" i="7"/>
  <c r="F25" i="7"/>
  <c r="F27" i="7"/>
  <c r="E16" i="7"/>
  <c r="E17" i="7" s="1"/>
  <c r="E19" i="7" s="1"/>
  <c r="F26" i="7"/>
  <c r="F28" i="7"/>
  <c r="D29" i="7"/>
  <c r="F14" i="7"/>
  <c r="F12" i="7"/>
  <c r="E29" i="8" l="1"/>
  <c r="E31" i="8" s="1"/>
  <c r="E16" i="8"/>
  <c r="E18" i="8" s="1"/>
  <c r="E19" i="8" s="1"/>
  <c r="D15" i="8"/>
  <c r="F15" i="8" s="1"/>
  <c r="F12" i="8"/>
  <c r="F29" i="7"/>
  <c r="D30" i="7"/>
  <c r="D32" i="7" s="1"/>
  <c r="D17" i="7"/>
  <c r="D19" i="7" s="1"/>
  <c r="F24" i="8"/>
  <c r="D26" i="8"/>
  <c r="F26" i="8" s="1"/>
  <c r="D25" i="8"/>
  <c r="F16" i="7"/>
  <c r="E20" i="7"/>
  <c r="E35" i="7" s="1"/>
  <c r="F25" i="8" l="1"/>
  <c r="D28" i="8"/>
  <c r="D29" i="8" s="1"/>
  <c r="D16" i="8"/>
  <c r="D18" i="8" s="1"/>
  <c r="F30" i="7"/>
  <c r="E39" i="7"/>
  <c r="E32" i="8"/>
  <c r="E34" i="8" s="1"/>
  <c r="E36" i="8" s="1"/>
  <c r="F16" i="8"/>
  <c r="E37" i="7"/>
  <c r="F19" i="7"/>
  <c r="D20" i="7"/>
  <c r="F17" i="7"/>
  <c r="D31" i="8" l="1"/>
  <c r="F28" i="8"/>
  <c r="E41" i="7"/>
  <c r="F18" i="8"/>
  <c r="D33" i="7"/>
  <c r="F33" i="7" s="1"/>
  <c r="F32" i="7"/>
  <c r="F20" i="7"/>
  <c r="D39" i="7" l="1"/>
  <c r="D37" i="7"/>
  <c r="F37" i="7" s="1"/>
  <c r="F29" i="8"/>
  <c r="D19" i="8"/>
  <c r="F19" i="8" s="1"/>
  <c r="D35" i="7"/>
  <c r="F39" i="7"/>
  <c r="F31" i="8" l="1"/>
  <c r="D32" i="8"/>
  <c r="F32" i="8" s="1"/>
  <c r="F35" i="7"/>
  <c r="D41" i="7"/>
  <c r="F41" i="7" s="1"/>
  <c r="F43" i="7" l="1"/>
  <c r="D34" i="8"/>
  <c r="F34" i="8" s="1"/>
  <c r="D36" i="8" l="1"/>
  <c r="F36" i="8" s="1"/>
  <c r="F38" i="8" l="1"/>
  <c r="F22" i="6" l="1"/>
  <c r="F8" i="6"/>
  <c r="E23" i="6" l="1"/>
  <c r="D23" i="6"/>
  <c r="F23" i="6" l="1"/>
  <c r="E29" i="6"/>
  <c r="E28" i="6"/>
  <c r="D29" i="6"/>
  <c r="F29" i="6" s="1"/>
  <c r="D28" i="6"/>
  <c r="F28" i="6" s="1"/>
  <c r="D27" i="6"/>
  <c r="D26" i="6"/>
  <c r="D25" i="6"/>
  <c r="E27" i="6"/>
  <c r="E26" i="6"/>
  <c r="E25" i="6"/>
  <c r="E9" i="6"/>
  <c r="D9" i="6"/>
  <c r="F24" i="6" l="1"/>
  <c r="F9" i="6"/>
  <c r="F26" i="6"/>
  <c r="F25" i="6"/>
  <c r="F27" i="6"/>
  <c r="F10" i="6"/>
  <c r="E30" i="6"/>
  <c r="E31" i="6" s="1"/>
  <c r="E33" i="6" s="1"/>
  <c r="D30" i="6"/>
  <c r="E15" i="6"/>
  <c r="E14" i="6"/>
  <c r="D15" i="6"/>
  <c r="F15" i="6" s="1"/>
  <c r="D13" i="6"/>
  <c r="D12" i="6"/>
  <c r="D11" i="6"/>
  <c r="E13" i="6"/>
  <c r="E12" i="6"/>
  <c r="E11" i="6"/>
  <c r="F30" i="6" l="1"/>
  <c r="D31" i="6"/>
  <c r="D33" i="6" s="1"/>
  <c r="D14" i="6"/>
  <c r="F14" i="6" s="1"/>
  <c r="E16" i="6"/>
  <c r="E17" i="6" s="1"/>
  <c r="E19" i="6" s="1"/>
  <c r="F12" i="6"/>
  <c r="F11" i="6"/>
  <c r="F13" i="6"/>
  <c r="D16" i="6" l="1"/>
  <c r="D17" i="6" s="1"/>
  <c r="F33" i="6"/>
  <c r="F31" i="6"/>
  <c r="E20" i="6"/>
  <c r="F16" i="6" l="1"/>
  <c r="D19" i="6"/>
  <c r="F19" i="6"/>
  <c r="F17" i="6"/>
  <c r="D34" i="6"/>
  <c r="E34" i="6"/>
  <c r="E40" i="6" s="1"/>
  <c r="E36" i="6" l="1"/>
  <c r="E38" i="6"/>
  <c r="F34" i="6"/>
  <c r="D20" i="6" l="1"/>
  <c r="D40" i="6" s="1"/>
  <c r="F20" i="6" l="1"/>
  <c r="D38" i="6"/>
  <c r="F38" i="6" s="1"/>
  <c r="D36" i="6"/>
  <c r="F40" i="6"/>
  <c r="F36" i="6"/>
  <c r="E42" i="6"/>
  <c r="D42" i="6" l="1"/>
  <c r="F42" i="6" s="1"/>
  <c r="F44" i="6" s="1"/>
  <c r="F45" i="7" l="1"/>
  <c r="F40" i="8"/>
  <c r="F46" i="6"/>
</calcChain>
</file>

<file path=xl/sharedStrings.xml><?xml version="1.0" encoding="utf-8"?>
<sst xmlns="http://schemas.openxmlformats.org/spreadsheetml/2006/main" count="229" uniqueCount="59">
  <si>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</si>
  <si>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</si>
  <si>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</si>
  <si>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</si>
  <si>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</si>
  <si>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</si>
  <si>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</si>
  <si>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</si>
  <si>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</si>
  <si>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</si>
  <si>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</si>
  <si>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</si>
  <si>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</si>
  <si>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</si>
  <si>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</si>
  <si>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</si>
  <si>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</si>
  <si>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</si>
  <si>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</si>
  <si>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</si>
  <si>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 с 01.10.2022 года на 4,0%)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</si>
  <si>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</si>
  <si>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</si>
  <si>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работу в сельской местности (20%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</si>
  <si>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</si>
  <si>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 с надбавкой за квалификацию)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</si>
  <si>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</si>
  <si>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</si>
  <si>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</si>
  <si>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</si>
  <si>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</si>
  <si>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10 класс</t>
  </si>
  <si>
    <t>11 класс</t>
  </si>
  <si>
    <t xml:space="preserve">17,9 % от ФОТ учителей </t>
  </si>
  <si>
    <t xml:space="preserve">13,1 % от ФОТ учителей </t>
  </si>
  <si>
    <t>17,9 % от ФОТ учителей</t>
  </si>
  <si>
    <t>Доплаты за инклюзивное образование (15% от ФЗП по ставкам заработной платы за каждого обучающегося)</t>
  </si>
  <si>
    <t>Недельная нагрузка для включения в норматив (К=0,6 от максимально допустимой недельной нагрузки на основе выборки)</t>
  </si>
  <si>
    <t>Количество ставок учителей на недельную нагрузку, учитываемую при расчете норматива</t>
  </si>
  <si>
    <t>Затраты на оплату труда учителей-внеурочная деятельность</t>
  </si>
  <si>
    <t>Недельная нагрузка для включения в норматив (К=0,4 от максимально допустимой недельной нагрузки на основе выборки)</t>
  </si>
  <si>
    <t>Доплаты за обучение на дому (среднее значение 12,5 %  доплат при обучении  на дому детей с РАС и в остальных случаях от ФЗП по ставкам заработной платы)</t>
  </si>
  <si>
    <t xml:space="preserve">17,6 % от ФОТ учителей  </t>
  </si>
  <si>
    <t>Расчетная наполняемость классов</t>
  </si>
  <si>
    <t>чел.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</si>
  <si>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</si>
  <si>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нормативные  затраты, непосредственно связанные с оказанием муниципальной услуги</t>
  </si>
  <si>
    <t>Территориальный   корректирующий коэффициент к расходам на оплату труда в базовом нормативе затрат, непосредственно связанных с оказанием муниципальной услуги, за работу в сельских населенных пунктах и рабочих поселках</t>
  </si>
  <si>
    <t>ед.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</si>
  <si>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с ОВЗ в классах с инклюзивным образованием</t>
  </si>
  <si>
    <t>Численность обучающихся</t>
  </si>
  <si>
    <t>Отраслевой  корректирующий коэффициент к расходам на оплату труда в базовом нормативе затрат, учитывающий особенности предоставления муниципальной услуги  при обучении на дому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</si>
  <si>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</si>
  <si>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№33</t>
  </si>
  <si>
    <t>2023 год-расчет территориального 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среднего общего образования (за работу в сельских населенных пунктах и рабочих поселках-5-дневная учебная неделя)</t>
  </si>
  <si>
    <t>Приложение №34</t>
  </si>
  <si>
    <t>Приложение №35</t>
  </si>
  <si>
    <t>2023 год-расчет отраслевого  корректирующего коэффициента к расходам на оплату труда в базовом нормативе затрат, непосредственно связанных с оказанием муниципальной услуги  по по реализации основных общеобразовательных программ среднего общего образования, при реализации адаптированных  образовательных программ среднего общего образования обучающимся с ОВЗ в классах с инклюзивным образованием (5-дневная рабочая неделя)</t>
  </si>
  <si>
    <t>2023 год-расчет отраслевых  корректирующих коэффициентов к расходам на оплату труда и на приобретение материальных запасов и иные затраты  в базовом нормативе затрат, непосредственно связанных с оказанием муниципальной услуги   по реализации основных общеобразовательных программ среднего общего образования, при реализации   образовательных программ среднего общего образования по очной форме обучения при обучении на дому (5-дневная рабочая неделя)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</si>
</sst>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5" fillId="2" borderId="0" xfId="0" applyFont="1" applyFill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4" fontId="1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wrapText="1"/>
    </xf>
    <xf numFmtId="164" fontId="6" fillId="3" borderId="0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view="pageBreakPreview" zoomScale="78" zoomScaleNormal="77" zoomScaleSheetLayoutView="78" workbookViewId="0">
      <pane xSplit="3" ySplit="6" topLeftCell="D46" activePane="bottomRight" state="frozen"/>
      <selection pane="topRight" activeCell="D1" sqref="D1"/>
      <selection pane="bottomLeft" activeCell="A5" sqref="A5"/>
      <selection pane="bottomRight" activeCell="A46" sqref="A46:F46"/>
    </sheetView>
  </sheetViews>
  <sheetFormatPr defaultRowHeight="15" x14ac:dyDescent="0.25"/>
  <cols>
    <col min="1" max="1" width="7.140625" style="6" customWidth="1"/>
    <col min="2" max="2" width="37.42578125" style="6" customWidth="1"/>
    <col min="3" max="3" width="13.7109375" style="6" customWidth="1"/>
    <col min="4" max="4" width="14.7109375" style="6" customWidth="1"/>
    <col min="5" max="5" width="15.14062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32.25" customHeight="1" x14ac:dyDescent="0.3">
      <c r="D1" s="45" t="s">
        <v>53</v>
      </c>
      <c r="E1" s="45"/>
      <c r="F1" s="45"/>
      <c r="G1" s="35"/>
    </row>
    <row r="2" spans="1:9" s="7" customFormat="1" ht="12.75" customHeight="1" x14ac:dyDescent="0.3">
      <c r="I2" s="24"/>
    </row>
    <row r="3" spans="1:9" s="7" customFormat="1" ht="120" customHeight="1" x14ac:dyDescent="0.3">
      <c r="A3" s="46" t="s">
        <v>54</v>
      </c>
      <c r="B3" s="46"/>
      <c r="C3" s="46"/>
      <c r="D3" s="46"/>
      <c r="E3" s="46"/>
      <c r="F3" s="46"/>
      <c r="G3" s="34"/>
      <c r="H3" s="34"/>
      <c r="I3" s="34"/>
    </row>
    <row r="5" spans="1:9" ht="15" customHeight="1" x14ac:dyDescent="0.25">
      <c r="A5" s="42" t="s">
        <v>1</v>
      </c>
      <c r="B5" s="44" t="s">
        <v>2</v>
      </c>
      <c r="C5" s="44" t="s">
        <v>3</v>
      </c>
      <c r="D5" s="47" t="s">
        <v>7</v>
      </c>
      <c r="E5" s="48"/>
      <c r="F5" s="8"/>
    </row>
    <row r="6" spans="1:9" ht="15" customHeight="1" x14ac:dyDescent="0.25">
      <c r="A6" s="43"/>
      <c r="B6" s="44"/>
      <c r="C6" s="44"/>
      <c r="D6" s="27" t="s">
        <v>31</v>
      </c>
      <c r="E6" s="27" t="s">
        <v>32</v>
      </c>
      <c r="F6" s="25" t="s">
        <v>0</v>
      </c>
    </row>
    <row r="7" spans="1:9" ht="30" customHeight="1" x14ac:dyDescent="0.25">
      <c r="A7" s="4"/>
      <c r="B7" s="38" t="s">
        <v>29</v>
      </c>
      <c r="C7" s="39"/>
      <c r="D7" s="9"/>
      <c r="E7" s="9"/>
      <c r="F7" s="9"/>
    </row>
    <row r="8" spans="1:9" ht="80.25" customHeight="1" x14ac:dyDescent="0.25">
      <c r="A8" s="4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 t="shared" ref="F8:F17" si="0">SUM(D8:E8)</f>
        <v>68</v>
      </c>
      <c r="G8" s="16"/>
      <c r="H8" s="16"/>
    </row>
    <row r="9" spans="1:9" ht="43.5" customHeight="1" x14ac:dyDescent="0.25">
      <c r="A9" s="5">
        <v>2</v>
      </c>
      <c r="B9" s="3" t="s">
        <v>16</v>
      </c>
      <c r="C9" s="5" t="s">
        <v>4</v>
      </c>
      <c r="D9" s="5">
        <f>ROUND(D8/18,2)</f>
        <v>1.89</v>
      </c>
      <c r="E9" s="5">
        <f t="shared" ref="E9" si="1">ROUND(E8/18,2)</f>
        <v>1.89</v>
      </c>
      <c r="F9" s="2">
        <f t="shared" si="0"/>
        <v>3.78</v>
      </c>
      <c r="G9" s="16"/>
      <c r="H9" s="16"/>
    </row>
    <row r="10" spans="1:9" ht="80.25" customHeight="1" x14ac:dyDescent="0.25">
      <c r="A10" s="23">
        <v>3</v>
      </c>
      <c r="B10" s="3" t="s">
        <v>20</v>
      </c>
      <c r="C10" s="22" t="s">
        <v>6</v>
      </c>
      <c r="D10" s="2">
        <f>ROUND(13893*D9*1.04,2)</f>
        <v>27308.080000000002</v>
      </c>
      <c r="E10" s="2">
        <f>ROUND(13893*E9*1.04,2)</f>
        <v>27308.080000000002</v>
      </c>
      <c r="F10" s="2">
        <f t="shared" si="0"/>
        <v>54616.160000000003</v>
      </c>
      <c r="G10" s="16"/>
      <c r="H10" s="16"/>
    </row>
    <row r="11" spans="1:9" ht="53.25" customHeight="1" x14ac:dyDescent="0.25">
      <c r="A11" s="5">
        <v>4</v>
      </c>
      <c r="B11" s="3" t="s">
        <v>24</v>
      </c>
      <c r="C11" s="5" t="s">
        <v>6</v>
      </c>
      <c r="D11" s="2">
        <f>ROUND(D10*0.25,2)</f>
        <v>6827.02</v>
      </c>
      <c r="E11" s="2">
        <f t="shared" ref="E11" si="2">ROUND(E10*0.25,2)</f>
        <v>6827.02</v>
      </c>
      <c r="F11" s="2">
        <f t="shared" si="0"/>
        <v>13654.04</v>
      </c>
      <c r="G11" s="16"/>
      <c r="H11" s="16"/>
    </row>
    <row r="12" spans="1:9" ht="51.75" customHeight="1" x14ac:dyDescent="0.25">
      <c r="A12" s="4">
        <v>5</v>
      </c>
      <c r="B12" s="3" t="s">
        <v>22</v>
      </c>
      <c r="C12" s="5" t="s">
        <v>6</v>
      </c>
      <c r="D12" s="2">
        <f>ROUND((D10)*0.2,2)</f>
        <v>5461.62</v>
      </c>
      <c r="E12" s="2">
        <f t="shared" ref="E12" si="3">ROUND((E10)*0.2,2)</f>
        <v>5461.62</v>
      </c>
      <c r="F12" s="2">
        <f t="shared" si="0"/>
        <v>10923.24</v>
      </c>
      <c r="G12" s="16"/>
      <c r="H12" s="16"/>
    </row>
    <row r="13" spans="1:9" ht="48.75" customHeight="1" x14ac:dyDescent="0.25">
      <c r="A13" s="5">
        <v>6</v>
      </c>
      <c r="B13" s="3" t="s">
        <v>23</v>
      </c>
      <c r="C13" s="5" t="s">
        <v>6</v>
      </c>
      <c r="D13" s="2">
        <f>ROUND(D10*0.2,2)</f>
        <v>5461.62</v>
      </c>
      <c r="E13" s="2">
        <f t="shared" ref="E13" si="4">ROUND(E10*0.2,2)</f>
        <v>5461.62</v>
      </c>
      <c r="F13" s="2">
        <f t="shared" si="0"/>
        <v>10923.24</v>
      </c>
      <c r="G13" s="16"/>
      <c r="H13" s="16"/>
    </row>
    <row r="14" spans="1:9" ht="60" x14ac:dyDescent="0.25">
      <c r="A14" s="26">
        <v>7</v>
      </c>
      <c r="B14" s="3" t="s">
        <v>27</v>
      </c>
      <c r="C14" s="25" t="s">
        <v>6</v>
      </c>
      <c r="D14" s="2">
        <f>ROUND((D10)*0.15,2)</f>
        <v>4096.21</v>
      </c>
      <c r="E14" s="2">
        <f t="shared" ref="E14" si="5">ROUND((E10)*0.15,2)</f>
        <v>4096.21</v>
      </c>
      <c r="F14" s="2">
        <f t="shared" si="0"/>
        <v>8192.42</v>
      </c>
      <c r="G14" s="17"/>
      <c r="H14" s="17"/>
    </row>
    <row r="15" spans="1:9" ht="45" x14ac:dyDescent="0.25">
      <c r="A15" s="25">
        <v>8</v>
      </c>
      <c r="B15" s="3" t="s">
        <v>26</v>
      </c>
      <c r="C15" s="25" t="s">
        <v>6</v>
      </c>
      <c r="D15" s="2">
        <f>ROUND(D10*0.01,2)</f>
        <v>273.08</v>
      </c>
      <c r="E15" s="2">
        <f t="shared" ref="E15" si="6">ROUND(E10*0.01,2)</f>
        <v>273.08</v>
      </c>
      <c r="F15" s="2">
        <f t="shared" si="0"/>
        <v>546.16</v>
      </c>
      <c r="G15" s="17"/>
      <c r="H15" s="17"/>
    </row>
    <row r="16" spans="1:9" ht="30" x14ac:dyDescent="0.25">
      <c r="A16" s="26">
        <v>9</v>
      </c>
      <c r="B16" s="3" t="s">
        <v>28</v>
      </c>
      <c r="C16" s="5" t="s">
        <v>6</v>
      </c>
      <c r="D16" s="5">
        <f>ROUND((D10+D11+D12+D13+D14+D15)*0.01,2)</f>
        <v>494.28</v>
      </c>
      <c r="E16" s="25">
        <f>ROUND((E10+E11+E12+E13+E14+E15)*0.01,2)</f>
        <v>494.28</v>
      </c>
      <c r="F16" s="2">
        <f t="shared" si="0"/>
        <v>988.56</v>
      </c>
    </row>
    <row r="17" spans="1:7" ht="31.5" customHeight="1" x14ac:dyDescent="0.25">
      <c r="A17" s="25">
        <v>10</v>
      </c>
      <c r="B17" s="3" t="s">
        <v>11</v>
      </c>
      <c r="C17" s="5" t="s">
        <v>6</v>
      </c>
      <c r="D17" s="1">
        <f>ROUND((D10+D11+D12+D13+D14+D15+D16)*0.302,2)</f>
        <v>15076.42</v>
      </c>
      <c r="E17" s="1">
        <f>ROUND((E10+E11+E12+E13+E14+E15+E16)*0.302,2)</f>
        <v>15076.42</v>
      </c>
      <c r="F17" s="2">
        <f t="shared" si="0"/>
        <v>30152.84</v>
      </c>
    </row>
    <row r="18" spans="1:7" ht="30" x14ac:dyDescent="0.25">
      <c r="A18" s="26">
        <v>11</v>
      </c>
      <c r="B18" s="3" t="s">
        <v>8</v>
      </c>
      <c r="C18" s="5"/>
      <c r="D18" s="2"/>
      <c r="E18" s="2"/>
      <c r="F18" s="2"/>
    </row>
    <row r="19" spans="1:7" x14ac:dyDescent="0.25">
      <c r="A19" s="5"/>
      <c r="B19" s="14" t="s">
        <v>9</v>
      </c>
      <c r="C19" s="5" t="s">
        <v>6</v>
      </c>
      <c r="D19" s="2">
        <f>D10+D11+D12+D13+D14+D15+D16+D17</f>
        <v>64998.330000000009</v>
      </c>
      <c r="E19" s="2">
        <f>E10+E11+E12+E13+E14+E15+E16+E17</f>
        <v>64998.330000000009</v>
      </c>
      <c r="F19" s="2">
        <f>SUM(D19:E19)</f>
        <v>129996.66000000002</v>
      </c>
    </row>
    <row r="20" spans="1:7" x14ac:dyDescent="0.25">
      <c r="A20" s="13"/>
      <c r="B20" s="14" t="s">
        <v>10</v>
      </c>
      <c r="C20" s="5" t="s">
        <v>6</v>
      </c>
      <c r="D20" s="2">
        <f t="shared" ref="D20" si="7">ROUND(D19*12,2)</f>
        <v>779979.96</v>
      </c>
      <c r="E20" s="2">
        <f t="shared" ref="E20" si="8">ROUND(E19*12,2)</f>
        <v>779979.96</v>
      </c>
      <c r="F20" s="2">
        <f>SUM(D20:E20)</f>
        <v>1559959.92</v>
      </c>
      <c r="G20" s="17"/>
    </row>
    <row r="21" spans="1:7" ht="39.75" customHeight="1" x14ac:dyDescent="0.25">
      <c r="A21" s="13"/>
      <c r="B21" s="38" t="s">
        <v>30</v>
      </c>
      <c r="C21" s="39"/>
      <c r="D21" s="2"/>
      <c r="E21" s="2"/>
      <c r="F21" s="12"/>
    </row>
    <row r="22" spans="1:7" ht="39" customHeight="1" x14ac:dyDescent="0.25">
      <c r="A22" s="4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f t="shared" ref="F22:F31" si="9">SUM(D22:E22)</f>
        <v>20</v>
      </c>
    </row>
    <row r="23" spans="1:7" ht="51" customHeight="1" x14ac:dyDescent="0.25">
      <c r="A23" s="5">
        <v>2</v>
      </c>
      <c r="B23" s="3" t="s">
        <v>5</v>
      </c>
      <c r="C23" s="5" t="s">
        <v>4</v>
      </c>
      <c r="D23" s="2">
        <f t="shared" ref="D23:E23" si="10">ROUND(D22/18,2)</f>
        <v>0.56000000000000005</v>
      </c>
      <c r="E23" s="2">
        <f t="shared" si="10"/>
        <v>0.56000000000000005</v>
      </c>
      <c r="F23" s="2">
        <f t="shared" si="9"/>
        <v>1.1200000000000001</v>
      </c>
    </row>
    <row r="24" spans="1:7" ht="60" x14ac:dyDescent="0.25">
      <c r="A24" s="4">
        <v>3</v>
      </c>
      <c r="B24" s="3" t="s">
        <v>20</v>
      </c>
      <c r="C24" s="5" t="s">
        <v>6</v>
      </c>
      <c r="D24" s="2">
        <f>ROUND(13893*D23*1.04,2)</f>
        <v>8091.28</v>
      </c>
      <c r="E24" s="2">
        <f>ROUND(13893*E23*1.04,2)</f>
        <v>8091.28</v>
      </c>
      <c r="F24" s="2">
        <f t="shared" si="9"/>
        <v>16182.56</v>
      </c>
    </row>
    <row r="25" spans="1:7" ht="54" customHeight="1" x14ac:dyDescent="0.25">
      <c r="A25" s="5">
        <v>4</v>
      </c>
      <c r="B25" s="3" t="s">
        <v>21</v>
      </c>
      <c r="C25" s="5" t="s">
        <v>6</v>
      </c>
      <c r="D25" s="2">
        <f>ROUND(D24*0.25,2)</f>
        <v>2022.82</v>
      </c>
      <c r="E25" s="2">
        <f t="shared" ref="E25" si="11">ROUND(E24*0.25,2)</f>
        <v>2022.82</v>
      </c>
      <c r="F25" s="2">
        <f t="shared" si="9"/>
        <v>4045.64</v>
      </c>
    </row>
    <row r="26" spans="1:7" ht="64.5" customHeight="1" x14ac:dyDescent="0.25">
      <c r="A26" s="4">
        <v>5</v>
      </c>
      <c r="B26" s="3" t="s">
        <v>25</v>
      </c>
      <c r="C26" s="5" t="s">
        <v>6</v>
      </c>
      <c r="D26" s="2">
        <f>ROUND((D24)*0.2,2)</f>
        <v>1618.26</v>
      </c>
      <c r="E26" s="2">
        <f t="shared" ref="E26" si="12">ROUND((E24)*0.2,2)</f>
        <v>1618.26</v>
      </c>
      <c r="F26" s="2">
        <f t="shared" si="9"/>
        <v>3236.52</v>
      </c>
    </row>
    <row r="27" spans="1:7" ht="45" x14ac:dyDescent="0.25">
      <c r="A27" s="4">
        <v>6</v>
      </c>
      <c r="B27" s="3" t="s">
        <v>23</v>
      </c>
      <c r="C27" s="5" t="s">
        <v>6</v>
      </c>
      <c r="D27" s="2">
        <f>ROUND(D24*0.2,2)</f>
        <v>1618.26</v>
      </c>
      <c r="E27" s="2">
        <f t="shared" ref="E27" si="13">ROUND(E24*0.2,2)</f>
        <v>1618.26</v>
      </c>
      <c r="F27" s="2">
        <f t="shared" si="9"/>
        <v>3236.52</v>
      </c>
    </row>
    <row r="28" spans="1:7" ht="60" x14ac:dyDescent="0.25">
      <c r="A28" s="5">
        <v>7</v>
      </c>
      <c r="B28" s="3" t="s">
        <v>27</v>
      </c>
      <c r="C28" s="25" t="s">
        <v>6</v>
      </c>
      <c r="D28" s="2">
        <f>ROUND((D24)*0.15,2)</f>
        <v>1213.69</v>
      </c>
      <c r="E28" s="2">
        <f t="shared" ref="E28" si="14">ROUND((E24)*0.15,2)</f>
        <v>1213.69</v>
      </c>
      <c r="F28" s="2">
        <f t="shared" si="9"/>
        <v>2427.38</v>
      </c>
    </row>
    <row r="29" spans="1:7" ht="45" x14ac:dyDescent="0.25">
      <c r="A29" s="4">
        <v>8</v>
      </c>
      <c r="B29" s="3" t="s">
        <v>26</v>
      </c>
      <c r="C29" s="25" t="s">
        <v>6</v>
      </c>
      <c r="D29" s="2">
        <f>ROUND(D24*0.01,2)</f>
        <v>80.91</v>
      </c>
      <c r="E29" s="2">
        <f t="shared" ref="E29" si="15">ROUND(E24*0.01,2)</f>
        <v>80.91</v>
      </c>
      <c r="F29" s="2">
        <f t="shared" si="9"/>
        <v>161.82</v>
      </c>
    </row>
    <row r="30" spans="1:7" ht="30" x14ac:dyDescent="0.25">
      <c r="A30" s="25">
        <v>9</v>
      </c>
      <c r="B30" s="3" t="s">
        <v>28</v>
      </c>
      <c r="C30" s="5" t="s">
        <v>6</v>
      </c>
      <c r="D30" s="2">
        <f>ROUND((D24+D25+D26+D27+D28+D29)*0.01,2)</f>
        <v>146.44999999999999</v>
      </c>
      <c r="E30" s="2">
        <f>ROUND((E24+E25+E26+E27+E28+E29)*0.01,2)</f>
        <v>146.44999999999999</v>
      </c>
      <c r="F30" s="2">
        <f t="shared" si="9"/>
        <v>292.89999999999998</v>
      </c>
    </row>
    <row r="31" spans="1:7" ht="30" x14ac:dyDescent="0.25">
      <c r="A31" s="26">
        <v>10</v>
      </c>
      <c r="B31" s="3" t="s">
        <v>11</v>
      </c>
      <c r="C31" s="5" t="s">
        <v>6</v>
      </c>
      <c r="D31" s="1">
        <f>ROUND((D24+D25+D26+D27+D28+D29+D30)*0.302,2)</f>
        <v>4467.08</v>
      </c>
      <c r="E31" s="1">
        <f>ROUND((E24+E25+E26+E27+E28+E29+E30)*0.302,2)</f>
        <v>4467.08</v>
      </c>
      <c r="F31" s="2">
        <f t="shared" si="9"/>
        <v>8934.16</v>
      </c>
    </row>
    <row r="32" spans="1:7" ht="45" x14ac:dyDescent="0.25">
      <c r="A32" s="25">
        <v>11</v>
      </c>
      <c r="B32" s="3" t="s">
        <v>19</v>
      </c>
      <c r="C32" s="5"/>
      <c r="D32" s="2"/>
      <c r="E32" s="2"/>
      <c r="F32" s="2"/>
    </row>
    <row r="33" spans="1:7" x14ac:dyDescent="0.25">
      <c r="A33" s="13"/>
      <c r="B33" s="14" t="s">
        <v>9</v>
      </c>
      <c r="C33" s="5" t="s">
        <v>6</v>
      </c>
      <c r="D33" s="2">
        <f>D24+D25+D26+D27+D28+D29+D30+D31</f>
        <v>19258.75</v>
      </c>
      <c r="E33" s="2">
        <f>E24+E25+E26+E27+E28+E29+E30+E31</f>
        <v>19258.75</v>
      </c>
      <c r="F33" s="2">
        <f>SUM(D33:E33)</f>
        <v>38517.5</v>
      </c>
    </row>
    <row r="34" spans="1:7" x14ac:dyDescent="0.25">
      <c r="A34" s="13"/>
      <c r="B34" s="14" t="s">
        <v>10</v>
      </c>
      <c r="C34" s="5" t="s">
        <v>6</v>
      </c>
      <c r="D34" s="2">
        <f t="shared" ref="D34:E34" si="16">ROUND(D33*12,2)</f>
        <v>231105</v>
      </c>
      <c r="E34" s="2">
        <f t="shared" si="16"/>
        <v>231105</v>
      </c>
      <c r="F34" s="2">
        <f>SUM(D34:E34)</f>
        <v>462210</v>
      </c>
    </row>
    <row r="35" spans="1:7" ht="19.5" customHeight="1" x14ac:dyDescent="0.25">
      <c r="A35" s="13"/>
      <c r="B35" s="40" t="s">
        <v>12</v>
      </c>
      <c r="C35" s="41"/>
      <c r="D35" s="13"/>
      <c r="E35" s="13"/>
      <c r="F35" s="2"/>
    </row>
    <row r="36" spans="1:7" x14ac:dyDescent="0.25">
      <c r="A36" s="13"/>
      <c r="B36" s="3" t="s">
        <v>35</v>
      </c>
      <c r="C36" s="5" t="s">
        <v>6</v>
      </c>
      <c r="D36" s="2">
        <f>ROUND((D20+D34)*0.179,2)</f>
        <v>180984.21</v>
      </c>
      <c r="E36" s="2">
        <f>ROUND((E20+E34)*0.179,2)</f>
        <v>180984.21</v>
      </c>
      <c r="F36" s="2">
        <f>SUM(D36:E36)</f>
        <v>361968.42</v>
      </c>
    </row>
    <row r="37" spans="1:7" ht="66" customHeight="1" x14ac:dyDescent="0.25">
      <c r="A37" s="13"/>
      <c r="B37" s="36" t="s">
        <v>14</v>
      </c>
      <c r="C37" s="37"/>
      <c r="D37" s="2"/>
      <c r="E37" s="2"/>
      <c r="F37" s="2"/>
    </row>
    <row r="38" spans="1:7" ht="25.5" customHeight="1" x14ac:dyDescent="0.25">
      <c r="A38" s="13"/>
      <c r="B38" s="3" t="s">
        <v>34</v>
      </c>
      <c r="C38" s="5" t="s">
        <v>6</v>
      </c>
      <c r="D38" s="2">
        <f>ROUND(0.131*(D20+D34),2)</f>
        <v>132452.13</v>
      </c>
      <c r="E38" s="2">
        <f>ROUND(0.131*(E20+E34),2)</f>
        <v>132452.13</v>
      </c>
      <c r="F38" s="2">
        <f>SUM(D38:E38)</f>
        <v>264904.26</v>
      </c>
    </row>
    <row r="39" spans="1:7" ht="66.75" customHeight="1" x14ac:dyDescent="0.25">
      <c r="A39" s="13"/>
      <c r="B39" s="36" t="s">
        <v>13</v>
      </c>
      <c r="C39" s="37"/>
      <c r="D39" s="13"/>
      <c r="E39" s="13"/>
      <c r="F39" s="2"/>
    </row>
    <row r="40" spans="1:7" ht="30.75" customHeight="1" x14ac:dyDescent="0.25">
      <c r="A40" s="13"/>
      <c r="B40" s="3" t="s">
        <v>42</v>
      </c>
      <c r="C40" s="5" t="s">
        <v>6</v>
      </c>
      <c r="D40" s="2">
        <f>ROUND(0.176*(D20+D34),2)</f>
        <v>177950.95</v>
      </c>
      <c r="E40" s="2">
        <f>ROUND(0.176*(E20+E34),2)</f>
        <v>177950.95</v>
      </c>
      <c r="F40" s="2">
        <f>SUM(D40:E40)</f>
        <v>355901.9</v>
      </c>
    </row>
    <row r="41" spans="1:7" ht="68.25" customHeight="1" x14ac:dyDescent="0.25">
      <c r="A41" s="13"/>
      <c r="B41" s="36" t="s">
        <v>15</v>
      </c>
      <c r="C41" s="37"/>
      <c r="D41" s="13"/>
      <c r="E41" s="13"/>
      <c r="F41" s="2"/>
    </row>
    <row r="42" spans="1:7" ht="15.75" x14ac:dyDescent="0.25">
      <c r="A42" s="13"/>
      <c r="B42" s="18"/>
      <c r="C42" s="5" t="s">
        <v>6</v>
      </c>
      <c r="D42" s="2">
        <f>D20+D36+D38+D40+D34</f>
        <v>1502472.2499999998</v>
      </c>
      <c r="E42" s="2">
        <f>E20+E36+E38+E40+E34</f>
        <v>1502472.2499999998</v>
      </c>
      <c r="F42" s="2">
        <f>SUM(D42:E42)</f>
        <v>3004944.4999999995</v>
      </c>
    </row>
    <row r="43" spans="1:7" ht="30" customHeight="1" x14ac:dyDescent="0.25">
      <c r="A43" s="13"/>
      <c r="B43" s="31" t="s">
        <v>43</v>
      </c>
      <c r="C43" s="33" t="s">
        <v>44</v>
      </c>
      <c r="D43" s="12">
        <v>25</v>
      </c>
      <c r="E43" s="12">
        <v>25</v>
      </c>
      <c r="F43" s="12">
        <v>25</v>
      </c>
    </row>
    <row r="44" spans="1:7" ht="102.75" customHeight="1" x14ac:dyDescent="0.25">
      <c r="A44" s="13"/>
      <c r="B44" s="31" t="s">
        <v>46</v>
      </c>
      <c r="C44" s="33" t="s">
        <v>6</v>
      </c>
      <c r="D44" s="12"/>
      <c r="E44" s="12"/>
      <c r="F44" s="12">
        <f>ROUND(F42/F43/2,0)</f>
        <v>60099</v>
      </c>
    </row>
    <row r="45" spans="1:7" ht="100.5" customHeight="1" x14ac:dyDescent="0.25">
      <c r="A45" s="13"/>
      <c r="B45" s="31" t="s">
        <v>45</v>
      </c>
      <c r="C45" s="33" t="s">
        <v>6</v>
      </c>
      <c r="D45" s="2"/>
      <c r="E45" s="2"/>
      <c r="F45" s="12">
        <v>53458</v>
      </c>
    </row>
    <row r="46" spans="1:7" ht="174.75" customHeight="1" x14ac:dyDescent="0.25">
      <c r="A46" s="13"/>
      <c r="B46" s="32" t="s">
        <v>47</v>
      </c>
      <c r="C46" s="53" t="s">
        <v>48</v>
      </c>
      <c r="D46" s="2"/>
      <c r="E46" s="2"/>
      <c r="F46" s="15">
        <f>ROUND(F44/F45,3)</f>
        <v>1.1240000000000001</v>
      </c>
    </row>
    <row r="47" spans="1:7" ht="153" customHeight="1" x14ac:dyDescent="0.25">
      <c r="A47" s="21"/>
      <c r="B47" s="49"/>
      <c r="C47" s="49"/>
      <c r="D47" s="20"/>
      <c r="E47" s="20"/>
      <c r="F47" s="20"/>
      <c r="G47" s="21"/>
    </row>
    <row r="48" spans="1:7" ht="53.25" customHeight="1" x14ac:dyDescent="0.25">
      <c r="A48" s="21"/>
      <c r="B48" s="49"/>
      <c r="C48" s="49"/>
      <c r="D48" s="50"/>
      <c r="E48" s="50"/>
      <c r="F48" s="20"/>
      <c r="G48" s="21"/>
    </row>
    <row r="49" spans="4:7" x14ac:dyDescent="0.25">
      <c r="D49" s="20"/>
      <c r="E49" s="20"/>
      <c r="F49" s="20"/>
      <c r="G49" s="21"/>
    </row>
    <row r="50" spans="4:7" x14ac:dyDescent="0.25">
      <c r="D50" s="20"/>
      <c r="E50" s="20"/>
      <c r="F50" s="20"/>
      <c r="G50" s="21"/>
    </row>
  </sheetData>
  <mergeCells count="14">
    <mergeCell ref="D1:F1"/>
    <mergeCell ref="A3:F3"/>
    <mergeCell ref="B7:C7"/>
    <mergeCell ref="B48:C48"/>
    <mergeCell ref="B47:C47"/>
    <mergeCell ref="C5:C6"/>
    <mergeCell ref="D5:E5"/>
    <mergeCell ref="B21:C21"/>
    <mergeCell ref="B35:C35"/>
    <mergeCell ref="B37:C37"/>
    <mergeCell ref="B39:C39"/>
    <mergeCell ref="B41:C41"/>
    <mergeCell ref="A5:A6"/>
    <mergeCell ref="B5:B6"/>
  </mergeCells>
  <printOptions horizontalCentered="1"/>
  <pageMargins left="0" right="0" top="0.55118110236220474" bottom="0" header="0" footer="0"/>
  <pageSetup paperSize="9" scale="56" orientation="portrait" r:id="rId1"/>
  <rowBreaks count="1" manualBreakCount="1">
    <brk id="34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78" zoomScaleNormal="77" zoomScaleSheetLayoutView="78" workbookViewId="0">
      <pane xSplit="3" ySplit="6" topLeftCell="D44" activePane="bottomRight" state="frozen"/>
      <selection pane="topRight" activeCell="D1" sqref="D1"/>
      <selection pane="bottomLeft" activeCell="A5" sqref="A5"/>
      <selection pane="bottomRight" activeCell="A45" sqref="A45:F45"/>
    </sheetView>
  </sheetViews>
  <sheetFormatPr defaultRowHeight="15" x14ac:dyDescent="0.25"/>
  <cols>
    <col min="1" max="1" width="7.140625" style="6" customWidth="1"/>
    <col min="2" max="2" width="45.140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5" t="s">
        <v>55</v>
      </c>
      <c r="F1" s="45"/>
    </row>
    <row r="2" spans="1:9" s="7" customFormat="1" ht="18.75" x14ac:dyDescent="0.3">
      <c r="I2" s="24"/>
    </row>
    <row r="3" spans="1:9" s="7" customFormat="1" ht="111.75" customHeight="1" x14ac:dyDescent="0.3">
      <c r="A3" s="46" t="s">
        <v>57</v>
      </c>
      <c r="B3" s="46"/>
      <c r="C3" s="46"/>
      <c r="D3" s="46"/>
      <c r="E3" s="46"/>
      <c r="F3" s="46"/>
      <c r="G3" s="34"/>
      <c r="H3" s="34"/>
      <c r="I3" s="34"/>
    </row>
    <row r="5" spans="1:9" ht="15" customHeight="1" x14ac:dyDescent="0.25">
      <c r="A5" s="42" t="s">
        <v>1</v>
      </c>
      <c r="B5" s="44" t="s">
        <v>2</v>
      </c>
      <c r="C5" s="44" t="s">
        <v>3</v>
      </c>
      <c r="D5" s="47" t="s">
        <v>7</v>
      </c>
      <c r="E5" s="48"/>
      <c r="F5" s="8"/>
    </row>
    <row r="6" spans="1:9" ht="15" customHeight="1" x14ac:dyDescent="0.25">
      <c r="A6" s="43"/>
      <c r="B6" s="44"/>
      <c r="C6" s="44"/>
      <c r="D6" s="28" t="s">
        <v>31</v>
      </c>
      <c r="E6" s="28" t="s">
        <v>32</v>
      </c>
      <c r="F6" s="25" t="s">
        <v>0</v>
      </c>
    </row>
    <row r="7" spans="1:9" ht="30" customHeight="1" x14ac:dyDescent="0.25">
      <c r="A7" s="26"/>
      <c r="B7" s="38" t="s">
        <v>29</v>
      </c>
      <c r="C7" s="39"/>
      <c r="D7" s="9"/>
      <c r="E7" s="9"/>
      <c r="F7" s="9"/>
    </row>
    <row r="8" spans="1:9" ht="67.5" customHeight="1" x14ac:dyDescent="0.25">
      <c r="A8" s="26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 t="shared" ref="F8:F17" si="0">SUM(D8:E8)</f>
        <v>68</v>
      </c>
      <c r="G8" s="16"/>
      <c r="H8" s="16"/>
    </row>
    <row r="9" spans="1:9" ht="43.5" customHeight="1" x14ac:dyDescent="0.25">
      <c r="A9" s="25">
        <v>2</v>
      </c>
      <c r="B9" s="3" t="s">
        <v>16</v>
      </c>
      <c r="C9" s="25" t="s">
        <v>4</v>
      </c>
      <c r="D9" s="25">
        <f>ROUND(D8/18,2)</f>
        <v>1.89</v>
      </c>
      <c r="E9" s="25">
        <f t="shared" ref="E9" si="1">ROUND(E8/18,2)</f>
        <v>1.89</v>
      </c>
      <c r="F9" s="2">
        <f t="shared" si="0"/>
        <v>3.78</v>
      </c>
      <c r="G9" s="16"/>
      <c r="H9" s="16"/>
    </row>
    <row r="10" spans="1:9" ht="80.25" customHeight="1" x14ac:dyDescent="0.25">
      <c r="A10" s="26">
        <v>3</v>
      </c>
      <c r="B10" s="3" t="s">
        <v>20</v>
      </c>
      <c r="C10" s="25" t="s">
        <v>6</v>
      </c>
      <c r="D10" s="2">
        <f>ROUND(13893*D9*1.04,2)</f>
        <v>27308.080000000002</v>
      </c>
      <c r="E10" s="2">
        <f>ROUND(13893*E9*1.04,2)</f>
        <v>27308.080000000002</v>
      </c>
      <c r="F10" s="2">
        <f t="shared" si="0"/>
        <v>54616.160000000003</v>
      </c>
      <c r="G10" s="16"/>
      <c r="H10" s="16"/>
    </row>
    <row r="11" spans="1:9" ht="53.25" customHeight="1" x14ac:dyDescent="0.25">
      <c r="A11" s="25">
        <v>4</v>
      </c>
      <c r="B11" s="3" t="s">
        <v>24</v>
      </c>
      <c r="C11" s="25" t="s">
        <v>6</v>
      </c>
      <c r="D11" s="2">
        <f>ROUND(D10*0.25,2)</f>
        <v>6827.02</v>
      </c>
      <c r="E11" s="2">
        <f t="shared" ref="E11" si="2">ROUND(E10*0.25,2)</f>
        <v>6827.02</v>
      </c>
      <c r="F11" s="2">
        <f t="shared" si="0"/>
        <v>13654.04</v>
      </c>
      <c r="G11" s="16"/>
      <c r="H11" s="16"/>
    </row>
    <row r="12" spans="1:9" ht="51.75" customHeight="1" x14ac:dyDescent="0.25">
      <c r="A12" s="26">
        <v>5</v>
      </c>
      <c r="B12" s="3" t="s">
        <v>22</v>
      </c>
      <c r="C12" s="25" t="s">
        <v>6</v>
      </c>
      <c r="D12" s="2">
        <f>ROUND((D10)*0.2,2)</f>
        <v>5461.62</v>
      </c>
      <c r="E12" s="2">
        <f t="shared" ref="E12" si="3">ROUND((E10)*0.2,2)</f>
        <v>5461.62</v>
      </c>
      <c r="F12" s="2">
        <f t="shared" si="0"/>
        <v>10923.24</v>
      </c>
      <c r="G12" s="16"/>
      <c r="H12" s="16"/>
    </row>
    <row r="13" spans="1:9" ht="48.75" customHeight="1" x14ac:dyDescent="0.25">
      <c r="A13" s="25">
        <v>6</v>
      </c>
      <c r="B13" s="3" t="s">
        <v>36</v>
      </c>
      <c r="C13" s="25" t="s">
        <v>6</v>
      </c>
      <c r="D13" s="2">
        <f>ROUND(D10*0.15,2)</f>
        <v>4096.21</v>
      </c>
      <c r="E13" s="2">
        <f t="shared" ref="E13" si="4">ROUND(E10*0.15,2)</f>
        <v>4096.21</v>
      </c>
      <c r="F13" s="2">
        <f t="shared" si="0"/>
        <v>8192.42</v>
      </c>
      <c r="G13" s="16"/>
      <c r="H13" s="16"/>
    </row>
    <row r="14" spans="1:9" ht="45" x14ac:dyDescent="0.25">
      <c r="A14" s="26">
        <v>7</v>
      </c>
      <c r="B14" s="3" t="s">
        <v>27</v>
      </c>
      <c r="C14" s="25" t="s">
        <v>6</v>
      </c>
      <c r="D14" s="2">
        <f>ROUND((D10)*0.15,2)</f>
        <v>4096.21</v>
      </c>
      <c r="E14" s="2">
        <f t="shared" ref="E14" si="5">ROUND((E10)*0.15,2)</f>
        <v>4096.21</v>
      </c>
      <c r="F14" s="2">
        <f t="shared" si="0"/>
        <v>8192.42</v>
      </c>
      <c r="G14" s="17"/>
      <c r="H14" s="17"/>
    </row>
    <row r="15" spans="1:9" ht="45" x14ac:dyDescent="0.25">
      <c r="A15" s="25">
        <v>8</v>
      </c>
      <c r="B15" s="3" t="s">
        <v>26</v>
      </c>
      <c r="C15" s="25" t="s">
        <v>6</v>
      </c>
      <c r="D15" s="2">
        <f>ROUND(D10*0.01,2)</f>
        <v>273.08</v>
      </c>
      <c r="E15" s="2">
        <f t="shared" ref="E15" si="6">ROUND(E10*0.01,2)</f>
        <v>273.08</v>
      </c>
      <c r="F15" s="2">
        <f t="shared" si="0"/>
        <v>546.16</v>
      </c>
      <c r="G15" s="17"/>
      <c r="H15" s="17"/>
    </row>
    <row r="16" spans="1:9" ht="30" x14ac:dyDescent="0.25">
      <c r="A16" s="26">
        <v>9</v>
      </c>
      <c r="B16" s="3" t="s">
        <v>28</v>
      </c>
      <c r="C16" s="25" t="s">
        <v>6</v>
      </c>
      <c r="D16" s="25">
        <f>ROUND((D10+D11+D12+D13+D14+D15)*0.01,2)</f>
        <v>480.62</v>
      </c>
      <c r="E16" s="25">
        <f>ROUND((E10+E11+E12+E13+E14+E15)*0.01,2)</f>
        <v>480.62</v>
      </c>
      <c r="F16" s="2">
        <f t="shared" si="0"/>
        <v>961.24</v>
      </c>
    </row>
    <row r="17" spans="1:7" ht="31.5" customHeight="1" x14ac:dyDescent="0.25">
      <c r="A17" s="25">
        <v>10</v>
      </c>
      <c r="B17" s="3" t="s">
        <v>11</v>
      </c>
      <c r="C17" s="25" t="s">
        <v>6</v>
      </c>
      <c r="D17" s="1">
        <f>ROUND((D10+D11+D12+D13+D14+D15+D16)*0.302,2)</f>
        <v>14659.94</v>
      </c>
      <c r="E17" s="1">
        <f>ROUND((E10+E11+E12+E13+E14+E15+E16)*0.302,2)</f>
        <v>14659.94</v>
      </c>
      <c r="F17" s="2">
        <f t="shared" si="0"/>
        <v>29319.88</v>
      </c>
    </row>
    <row r="18" spans="1:7" x14ac:dyDescent="0.25">
      <c r="A18" s="26">
        <v>11</v>
      </c>
      <c r="B18" s="3" t="s">
        <v>8</v>
      </c>
      <c r="C18" s="25"/>
      <c r="D18" s="2"/>
      <c r="E18" s="2"/>
      <c r="F18" s="2"/>
    </row>
    <row r="19" spans="1:7" x14ac:dyDescent="0.25">
      <c r="A19" s="25"/>
      <c r="B19" s="14" t="s">
        <v>9</v>
      </c>
      <c r="C19" s="25" t="s">
        <v>6</v>
      </c>
      <c r="D19" s="2">
        <f>D10+D11+D12+D13+D14+D15+D16+D17</f>
        <v>63202.780000000013</v>
      </c>
      <c r="E19" s="2">
        <f>E10+E11+E12+E13+E14+E15+E16+E17</f>
        <v>63202.780000000013</v>
      </c>
      <c r="F19" s="2">
        <f>SUM(D19:E19)</f>
        <v>126405.56000000003</v>
      </c>
    </row>
    <row r="20" spans="1:7" x14ac:dyDescent="0.25">
      <c r="A20" s="13"/>
      <c r="B20" s="14" t="s">
        <v>10</v>
      </c>
      <c r="C20" s="25" t="s">
        <v>6</v>
      </c>
      <c r="D20" s="2">
        <f t="shared" ref="D20:E20" si="7">ROUND(D19*12,2)</f>
        <v>758433.36</v>
      </c>
      <c r="E20" s="2">
        <f t="shared" si="7"/>
        <v>758433.36</v>
      </c>
      <c r="F20" s="2">
        <f>SUM(D20:E20)</f>
        <v>1516866.72</v>
      </c>
      <c r="G20" s="17"/>
    </row>
    <row r="21" spans="1:7" ht="39.75" customHeight="1" x14ac:dyDescent="0.25">
      <c r="A21" s="13"/>
      <c r="B21" s="38" t="s">
        <v>30</v>
      </c>
      <c r="C21" s="39"/>
      <c r="D21" s="2"/>
      <c r="E21" s="2"/>
      <c r="F21" s="12"/>
    </row>
    <row r="22" spans="1:7" ht="39" customHeight="1" x14ac:dyDescent="0.25">
      <c r="A22" s="26">
        <v>1</v>
      </c>
      <c r="B22" s="19" t="s">
        <v>18</v>
      </c>
      <c r="C22" s="10" t="s">
        <v>17</v>
      </c>
      <c r="D22" s="12">
        <v>10</v>
      </c>
      <c r="E22" s="12">
        <v>10</v>
      </c>
      <c r="F22" s="12">
        <f t="shared" ref="F22:F30" si="8">SUM(D22:E22)</f>
        <v>20</v>
      </c>
    </row>
    <row r="23" spans="1:7" ht="51" customHeight="1" x14ac:dyDescent="0.25">
      <c r="A23" s="25">
        <v>2</v>
      </c>
      <c r="B23" s="3" t="s">
        <v>5</v>
      </c>
      <c r="C23" s="25" t="s">
        <v>4</v>
      </c>
      <c r="D23" s="2">
        <f t="shared" ref="D23:E23" si="9">ROUND(D22/18,2)</f>
        <v>0.56000000000000005</v>
      </c>
      <c r="E23" s="2">
        <f t="shared" si="9"/>
        <v>0.56000000000000005</v>
      </c>
      <c r="F23" s="2">
        <f t="shared" si="8"/>
        <v>1.1200000000000001</v>
      </c>
    </row>
    <row r="24" spans="1:7" ht="45" x14ac:dyDescent="0.25">
      <c r="A24" s="26">
        <v>3</v>
      </c>
      <c r="B24" s="3" t="s">
        <v>20</v>
      </c>
      <c r="C24" s="25" t="s">
        <v>6</v>
      </c>
      <c r="D24" s="2">
        <f>ROUND(13893*D23*1.04,2)</f>
        <v>8091.28</v>
      </c>
      <c r="E24" s="2">
        <f>ROUND(13893*E23*1.04,2)</f>
        <v>8091.28</v>
      </c>
      <c r="F24" s="2">
        <f t="shared" si="8"/>
        <v>16182.56</v>
      </c>
    </row>
    <row r="25" spans="1:7" ht="54" customHeight="1" x14ac:dyDescent="0.25">
      <c r="A25" s="25">
        <v>4</v>
      </c>
      <c r="B25" s="3" t="s">
        <v>21</v>
      </c>
      <c r="C25" s="25" t="s">
        <v>6</v>
      </c>
      <c r="D25" s="2">
        <f>ROUND(D24*0.25,2)</f>
        <v>2022.82</v>
      </c>
      <c r="E25" s="2">
        <f t="shared" ref="E25" si="10">ROUND(E24*0.25,2)</f>
        <v>2022.82</v>
      </c>
      <c r="F25" s="2">
        <f t="shared" si="8"/>
        <v>4045.64</v>
      </c>
    </row>
    <row r="26" spans="1:7" ht="64.5" customHeight="1" x14ac:dyDescent="0.25">
      <c r="A26" s="26">
        <v>5</v>
      </c>
      <c r="B26" s="3" t="s">
        <v>25</v>
      </c>
      <c r="C26" s="25" t="s">
        <v>6</v>
      </c>
      <c r="D26" s="2">
        <f>ROUND((D24)*0.2,2)</f>
        <v>1618.26</v>
      </c>
      <c r="E26" s="2">
        <f t="shared" ref="E26" si="11">ROUND((E24)*0.2,2)</f>
        <v>1618.26</v>
      </c>
      <c r="F26" s="2">
        <f t="shared" si="8"/>
        <v>3236.52</v>
      </c>
    </row>
    <row r="27" spans="1:7" ht="45" x14ac:dyDescent="0.25">
      <c r="A27" s="25">
        <v>6</v>
      </c>
      <c r="B27" s="3" t="s">
        <v>27</v>
      </c>
      <c r="C27" s="25" t="s">
        <v>6</v>
      </c>
      <c r="D27" s="2">
        <f>ROUND((D24)*0.15,2)</f>
        <v>1213.69</v>
      </c>
      <c r="E27" s="2">
        <f>ROUND((E24)*0.15,2)</f>
        <v>1213.69</v>
      </c>
      <c r="F27" s="2">
        <f t="shared" si="8"/>
        <v>2427.38</v>
      </c>
    </row>
    <row r="28" spans="1:7" ht="45" x14ac:dyDescent="0.25">
      <c r="A28" s="26">
        <v>7</v>
      </c>
      <c r="B28" s="3" t="s">
        <v>26</v>
      </c>
      <c r="C28" s="25" t="s">
        <v>6</v>
      </c>
      <c r="D28" s="2">
        <f>ROUND(D24*0.01,2)</f>
        <v>80.91</v>
      </c>
      <c r="E28" s="2">
        <f>ROUND(E24*0.01,2)</f>
        <v>80.91</v>
      </c>
      <c r="F28" s="2">
        <f t="shared" si="8"/>
        <v>161.82</v>
      </c>
    </row>
    <row r="29" spans="1:7" ht="30" x14ac:dyDescent="0.25">
      <c r="A29" s="25">
        <v>8</v>
      </c>
      <c r="B29" s="3" t="s">
        <v>28</v>
      </c>
      <c r="C29" s="25" t="s">
        <v>6</v>
      </c>
      <c r="D29" s="2">
        <f>ROUND((D24+D25+D26+D27+D28)*0.01,2)</f>
        <v>130.27000000000001</v>
      </c>
      <c r="E29" s="2">
        <f>ROUND((E24+E25+E26+E27+E28)*0.01,2)</f>
        <v>130.27000000000001</v>
      </c>
      <c r="F29" s="2">
        <f t="shared" si="8"/>
        <v>260.54000000000002</v>
      </c>
    </row>
    <row r="30" spans="1:7" x14ac:dyDescent="0.25">
      <c r="A30" s="26">
        <v>9</v>
      </c>
      <c r="B30" s="3" t="s">
        <v>11</v>
      </c>
      <c r="C30" s="25" t="s">
        <v>6</v>
      </c>
      <c r="D30" s="1">
        <f>ROUND((D24+D25+D26+D27+D28+D29)*0.302,2)</f>
        <v>3973.48</v>
      </c>
      <c r="E30" s="1">
        <f>ROUND((E24+E25+E26+E27+E28+E29)*0.302,2)</f>
        <v>3973.48</v>
      </c>
      <c r="F30" s="2">
        <f t="shared" si="8"/>
        <v>7946.96</v>
      </c>
    </row>
    <row r="31" spans="1:7" ht="30" x14ac:dyDescent="0.25">
      <c r="A31" s="25">
        <v>10</v>
      </c>
      <c r="B31" s="3" t="s">
        <v>19</v>
      </c>
      <c r="C31" s="25"/>
      <c r="D31" s="2"/>
      <c r="E31" s="2"/>
      <c r="F31" s="2"/>
    </row>
    <row r="32" spans="1:7" x14ac:dyDescent="0.25">
      <c r="A32" s="13"/>
      <c r="B32" s="14" t="s">
        <v>9</v>
      </c>
      <c r="C32" s="25" t="s">
        <v>6</v>
      </c>
      <c r="D32" s="2">
        <f>D24+D25+D26+D27+D28+D29+D30</f>
        <v>17130.710000000003</v>
      </c>
      <c r="E32" s="2">
        <f>E24+E25+E26+E27+E28+E29+E30</f>
        <v>17130.710000000003</v>
      </c>
      <c r="F32" s="2">
        <f>SUM(D32:E32)</f>
        <v>34261.420000000006</v>
      </c>
    </row>
    <row r="33" spans="1:7" x14ac:dyDescent="0.25">
      <c r="A33" s="13"/>
      <c r="B33" s="14" t="s">
        <v>10</v>
      </c>
      <c r="C33" s="25" t="s">
        <v>6</v>
      </c>
      <c r="D33" s="2">
        <f t="shared" ref="D33" si="12">ROUND(D32*12,2)</f>
        <v>205568.52</v>
      </c>
      <c r="E33" s="2">
        <f t="shared" ref="E33" si="13">ROUND(E32*12,2)</f>
        <v>205568.52</v>
      </c>
      <c r="F33" s="2">
        <f>SUM(D33:E33)</f>
        <v>411137.04</v>
      </c>
    </row>
    <row r="34" spans="1:7" ht="15.75" x14ac:dyDescent="0.25">
      <c r="A34" s="13"/>
      <c r="B34" s="40" t="s">
        <v>12</v>
      </c>
      <c r="C34" s="41"/>
      <c r="D34" s="13"/>
      <c r="E34" s="13"/>
      <c r="F34" s="2"/>
    </row>
    <row r="35" spans="1:7" ht="19.5" customHeight="1" x14ac:dyDescent="0.25">
      <c r="A35" s="13"/>
      <c r="B35" s="3" t="s">
        <v>33</v>
      </c>
      <c r="C35" s="25" t="s">
        <v>6</v>
      </c>
      <c r="D35" s="2">
        <f>ROUND((D20+D33)*0.179,2)</f>
        <v>172556.34</v>
      </c>
      <c r="E35" s="2">
        <f>ROUND((E20+E33)*0.179,2)</f>
        <v>172556.34</v>
      </c>
      <c r="F35" s="2">
        <f>SUM(D35:E35)</f>
        <v>345112.68</v>
      </c>
    </row>
    <row r="36" spans="1:7" ht="15.75" x14ac:dyDescent="0.25">
      <c r="A36" s="13"/>
      <c r="B36" s="36" t="s">
        <v>14</v>
      </c>
      <c r="C36" s="37"/>
      <c r="D36" s="2"/>
      <c r="E36" s="2"/>
      <c r="F36" s="2"/>
    </row>
    <row r="37" spans="1:7" ht="66" customHeight="1" x14ac:dyDescent="0.25">
      <c r="A37" s="13"/>
      <c r="B37" s="3" t="s">
        <v>34</v>
      </c>
      <c r="C37" s="25" t="s">
        <v>6</v>
      </c>
      <c r="D37" s="2">
        <f>ROUND(0.131*(D20+D33),2)</f>
        <v>126284.25</v>
      </c>
      <c r="E37" s="2">
        <f>ROUND(0.131*(E20+E33),2)</f>
        <v>126284.25</v>
      </c>
      <c r="F37" s="2">
        <f>SUM(D37:E37)</f>
        <v>252568.5</v>
      </c>
    </row>
    <row r="38" spans="1:7" ht="25.5" customHeight="1" x14ac:dyDescent="0.25">
      <c r="A38" s="13"/>
      <c r="B38" s="36" t="s">
        <v>13</v>
      </c>
      <c r="C38" s="37"/>
      <c r="D38" s="13"/>
      <c r="E38" s="13"/>
      <c r="F38" s="2"/>
    </row>
    <row r="39" spans="1:7" ht="66.75" customHeight="1" x14ac:dyDescent="0.25">
      <c r="A39" s="13"/>
      <c r="B39" s="3" t="s">
        <v>42</v>
      </c>
      <c r="C39" s="25" t="s">
        <v>6</v>
      </c>
      <c r="D39" s="2">
        <f>ROUND(0.176*(D20+D33),2)</f>
        <v>169664.33</v>
      </c>
      <c r="E39" s="2">
        <f>ROUND(0.176*(E20+E33),2)</f>
        <v>169664.33</v>
      </c>
      <c r="F39" s="2">
        <f>SUM(D39:E39)</f>
        <v>339328.66</v>
      </c>
    </row>
    <row r="40" spans="1:7" ht="30.75" customHeight="1" x14ac:dyDescent="0.25">
      <c r="A40" s="13"/>
      <c r="B40" s="36" t="s">
        <v>15</v>
      </c>
      <c r="C40" s="37"/>
      <c r="D40" s="13"/>
      <c r="E40" s="13"/>
      <c r="F40" s="2"/>
    </row>
    <row r="41" spans="1:7" ht="68.25" customHeight="1" x14ac:dyDescent="0.25">
      <c r="A41" s="13"/>
      <c r="B41" s="18"/>
      <c r="C41" s="25" t="s">
        <v>6</v>
      </c>
      <c r="D41" s="2">
        <f>D20+D35+D37+D39+D33</f>
        <v>1432506.8</v>
      </c>
      <c r="E41" s="2">
        <f>E20+E35+E37+E39+E33</f>
        <v>1432506.8</v>
      </c>
      <c r="F41" s="2">
        <f>SUM(D41:E41)</f>
        <v>2865013.6</v>
      </c>
    </row>
    <row r="42" spans="1:7" ht="15.75" customHeight="1" x14ac:dyDescent="0.25">
      <c r="A42" s="13"/>
      <c r="B42" s="31" t="s">
        <v>43</v>
      </c>
      <c r="C42" s="33" t="s">
        <v>44</v>
      </c>
      <c r="D42" s="12">
        <v>25</v>
      </c>
      <c r="E42" s="12">
        <v>25</v>
      </c>
      <c r="F42" s="12">
        <v>25</v>
      </c>
    </row>
    <row r="43" spans="1:7" ht="48" customHeight="1" x14ac:dyDescent="0.25">
      <c r="A43" s="13"/>
      <c r="B43" s="31" t="s">
        <v>46</v>
      </c>
      <c r="C43" s="33" t="s">
        <v>6</v>
      </c>
      <c r="D43" s="12"/>
      <c r="E43" s="12"/>
      <c r="F43" s="12">
        <f>ROUND(F41/F42/2,0)</f>
        <v>57300</v>
      </c>
    </row>
    <row r="44" spans="1:7" ht="102.75" customHeight="1" x14ac:dyDescent="0.25">
      <c r="A44" s="13"/>
      <c r="B44" s="31" t="s">
        <v>45</v>
      </c>
      <c r="C44" s="33" t="s">
        <v>6</v>
      </c>
      <c r="D44" s="2"/>
      <c r="E44" s="2"/>
      <c r="F44" s="12">
        <v>53458</v>
      </c>
    </row>
    <row r="45" spans="1:7" ht="134.25" customHeight="1" x14ac:dyDescent="0.25">
      <c r="A45" s="13"/>
      <c r="B45" s="32" t="s">
        <v>49</v>
      </c>
      <c r="C45" s="53" t="s">
        <v>48</v>
      </c>
      <c r="D45" s="2"/>
      <c r="E45" s="2"/>
      <c r="F45" s="15">
        <f>ROUND(F43/F44,3)</f>
        <v>1.0720000000000001</v>
      </c>
    </row>
    <row r="46" spans="1:7" ht="75.75" customHeight="1" x14ac:dyDescent="0.25">
      <c r="A46" s="21"/>
      <c r="B46" s="49"/>
      <c r="C46" s="49"/>
      <c r="D46" s="20"/>
      <c r="E46" s="20"/>
      <c r="F46" s="20"/>
    </row>
    <row r="47" spans="1:7" ht="67.5" customHeight="1" x14ac:dyDescent="0.25">
      <c r="A47" s="21"/>
      <c r="B47" s="49"/>
      <c r="C47" s="49"/>
      <c r="D47" s="50"/>
      <c r="E47" s="50"/>
      <c r="F47" s="20"/>
    </row>
    <row r="48" spans="1:7" ht="53.25" customHeight="1" x14ac:dyDescent="0.25">
      <c r="A48" s="21"/>
      <c r="B48" s="21"/>
      <c r="C48" s="21"/>
      <c r="D48" s="20"/>
      <c r="E48" s="20"/>
      <c r="F48" s="20"/>
      <c r="G48" s="21"/>
    </row>
    <row r="49" spans="4:7" x14ac:dyDescent="0.25">
      <c r="D49" s="20"/>
      <c r="E49" s="20"/>
      <c r="F49" s="20"/>
      <c r="G49" s="21"/>
    </row>
  </sheetData>
  <mergeCells count="14">
    <mergeCell ref="E1:F1"/>
    <mergeCell ref="A3:F3"/>
    <mergeCell ref="B46:C46"/>
    <mergeCell ref="B47:C47"/>
    <mergeCell ref="D5:E5"/>
    <mergeCell ref="B34:C34"/>
    <mergeCell ref="B36:C36"/>
    <mergeCell ref="B38:C38"/>
    <mergeCell ref="B21:C21"/>
    <mergeCell ref="A5:A6"/>
    <mergeCell ref="B5:B6"/>
    <mergeCell ref="C5:C6"/>
    <mergeCell ref="B7:C7"/>
    <mergeCell ref="B40:C40"/>
  </mergeCells>
  <printOptions horizontalCentered="1"/>
  <pageMargins left="0" right="0" top="0.55118110236220474" bottom="0" header="0" footer="0"/>
  <pageSetup paperSize="9" scale="60" orientation="portrait" r:id="rId1"/>
  <rowBreaks count="1" manualBreakCount="1">
    <brk id="3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="78" zoomScaleNormal="77" zoomScaleSheetLayoutView="78" workbookViewId="0">
      <pane xSplit="3" ySplit="6" topLeftCell="D37" activePane="bottomRight" state="frozen"/>
      <selection pane="topRight" activeCell="D1" sqref="D1"/>
      <selection pane="bottomLeft" activeCell="A5" sqref="A5"/>
      <selection pane="bottomRight" activeCell="A40" sqref="A40:F40"/>
    </sheetView>
  </sheetViews>
  <sheetFormatPr defaultRowHeight="15" x14ac:dyDescent="0.25"/>
  <cols>
    <col min="1" max="1" width="7.140625" style="6" customWidth="1"/>
    <col min="2" max="2" width="36.57031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6.42578125" style="6" customWidth="1"/>
    <col min="7" max="7" width="11.28515625" style="6" bestFit="1" customWidth="1"/>
    <col min="8" max="16384" width="9.140625" style="6"/>
  </cols>
  <sheetData>
    <row r="1" spans="1:9" ht="18.75" x14ac:dyDescent="0.3">
      <c r="E1" s="45" t="s">
        <v>56</v>
      </c>
      <c r="F1" s="45"/>
      <c r="H1" s="45"/>
      <c r="I1" s="45"/>
    </row>
    <row r="2" spans="1:9" s="7" customFormat="1" ht="18.75" x14ac:dyDescent="0.3">
      <c r="I2" s="24"/>
    </row>
    <row r="3" spans="1:9" s="7" customFormat="1" ht="155.25" customHeight="1" x14ac:dyDescent="0.3">
      <c r="A3" s="46" t="s">
        <v>58</v>
      </c>
      <c r="B3" s="46"/>
      <c r="C3" s="46"/>
      <c r="D3" s="46"/>
      <c r="E3" s="46"/>
      <c r="F3" s="46"/>
      <c r="G3" s="34"/>
      <c r="H3" s="34"/>
      <c r="I3" s="34"/>
    </row>
    <row r="5" spans="1:9" ht="15" customHeight="1" x14ac:dyDescent="0.25">
      <c r="A5" s="42" t="s">
        <v>1</v>
      </c>
      <c r="B5" s="44" t="s">
        <v>2</v>
      </c>
      <c r="C5" s="44" t="s">
        <v>3</v>
      </c>
      <c r="D5" s="47" t="s">
        <v>7</v>
      </c>
      <c r="E5" s="48"/>
      <c r="F5" s="8"/>
    </row>
    <row r="6" spans="1:9" ht="15" customHeight="1" x14ac:dyDescent="0.25">
      <c r="A6" s="43"/>
      <c r="B6" s="44"/>
      <c r="C6" s="44"/>
      <c r="D6" s="29" t="s">
        <v>31</v>
      </c>
      <c r="E6" s="29" t="s">
        <v>32</v>
      </c>
      <c r="F6" s="25" t="s">
        <v>0</v>
      </c>
    </row>
    <row r="7" spans="1:9" ht="30" customHeight="1" x14ac:dyDescent="0.25">
      <c r="A7" s="26"/>
      <c r="B7" s="38" t="s">
        <v>29</v>
      </c>
      <c r="C7" s="39"/>
      <c r="D7" s="9"/>
      <c r="E7" s="9"/>
      <c r="F7" s="9"/>
    </row>
    <row r="8" spans="1:9" ht="81" customHeight="1" x14ac:dyDescent="0.25">
      <c r="A8" s="26">
        <v>1</v>
      </c>
      <c r="B8" s="19" t="s">
        <v>52</v>
      </c>
      <c r="C8" s="10" t="s">
        <v>17</v>
      </c>
      <c r="D8" s="11">
        <v>34</v>
      </c>
      <c r="E8" s="11">
        <v>34</v>
      </c>
      <c r="F8" s="12">
        <f>D8+E8</f>
        <v>68</v>
      </c>
      <c r="G8" s="16"/>
      <c r="H8" s="16"/>
    </row>
    <row r="9" spans="1:9" ht="77.25" customHeight="1" x14ac:dyDescent="0.25">
      <c r="A9" s="26">
        <v>2</v>
      </c>
      <c r="B9" s="19" t="s">
        <v>37</v>
      </c>
      <c r="C9" s="10" t="s">
        <v>17</v>
      </c>
      <c r="D9" s="11">
        <f>ROUND(D8*0.6,0)</f>
        <v>20</v>
      </c>
      <c r="E9" s="11">
        <f t="shared" ref="E9" si="0">ROUND(E8*0.6,0)</f>
        <v>20</v>
      </c>
      <c r="F9" s="12">
        <f t="shared" ref="F9:F19" si="1">D9+E9</f>
        <v>40</v>
      </c>
      <c r="G9" s="16"/>
      <c r="H9" s="16"/>
    </row>
    <row r="10" spans="1:9" ht="56.25" customHeight="1" x14ac:dyDescent="0.25">
      <c r="A10" s="25">
        <v>3</v>
      </c>
      <c r="B10" s="3" t="s">
        <v>38</v>
      </c>
      <c r="C10" s="25" t="s">
        <v>4</v>
      </c>
      <c r="D10" s="25">
        <f>ROUND(D9/18,2)</f>
        <v>1.1100000000000001</v>
      </c>
      <c r="E10" s="25">
        <f t="shared" ref="E10" si="2">ROUND(E9/18,2)</f>
        <v>1.1100000000000001</v>
      </c>
      <c r="F10" s="2">
        <f t="shared" si="1"/>
        <v>2.2200000000000002</v>
      </c>
      <c r="G10" s="16"/>
      <c r="H10" s="16"/>
    </row>
    <row r="11" spans="1:9" ht="80.25" customHeight="1" x14ac:dyDescent="0.25">
      <c r="A11" s="26">
        <v>4</v>
      </c>
      <c r="B11" s="3" t="s">
        <v>20</v>
      </c>
      <c r="C11" s="25" t="s">
        <v>6</v>
      </c>
      <c r="D11" s="2">
        <f>ROUND(13893*D10*1.04,2)</f>
        <v>16038.08</v>
      </c>
      <c r="E11" s="2">
        <f>ROUND(13893*E10*1.04,2)</f>
        <v>16038.08</v>
      </c>
      <c r="F11" s="2">
        <f t="shared" si="1"/>
        <v>32076.16</v>
      </c>
      <c r="G11" s="16"/>
      <c r="H11" s="16"/>
    </row>
    <row r="12" spans="1:9" ht="53.25" customHeight="1" x14ac:dyDescent="0.25">
      <c r="A12" s="25">
        <v>5</v>
      </c>
      <c r="B12" s="3" t="s">
        <v>24</v>
      </c>
      <c r="C12" s="25" t="s">
        <v>6</v>
      </c>
      <c r="D12" s="2">
        <f>ROUND(D11*0.25,2)</f>
        <v>4009.52</v>
      </c>
      <c r="E12" s="2">
        <f t="shared" ref="E12" si="3">ROUND(E11*0.25,2)</f>
        <v>4009.52</v>
      </c>
      <c r="F12" s="2">
        <f t="shared" si="1"/>
        <v>8019.04</v>
      </c>
      <c r="G12" s="16"/>
      <c r="H12" s="16"/>
    </row>
    <row r="13" spans="1:9" ht="51.75" customHeight="1" x14ac:dyDescent="0.25">
      <c r="A13" s="26">
        <v>6</v>
      </c>
      <c r="B13" s="3" t="s">
        <v>22</v>
      </c>
      <c r="C13" s="25" t="s">
        <v>6</v>
      </c>
      <c r="D13" s="2">
        <f>ROUND((D11)*0.2,2)</f>
        <v>3207.62</v>
      </c>
      <c r="E13" s="2">
        <f t="shared" ref="E13" si="4">ROUND((E11)*0.2,2)</f>
        <v>3207.62</v>
      </c>
      <c r="F13" s="2">
        <f t="shared" si="1"/>
        <v>6415.24</v>
      </c>
      <c r="G13" s="16"/>
      <c r="H13" s="16"/>
    </row>
    <row r="14" spans="1:9" ht="92.25" customHeight="1" x14ac:dyDescent="0.25">
      <c r="A14" s="25">
        <v>7</v>
      </c>
      <c r="B14" s="3" t="s">
        <v>41</v>
      </c>
      <c r="C14" s="25" t="s">
        <v>6</v>
      </c>
      <c r="D14" s="2">
        <f>ROUND(D11*0.125,2)</f>
        <v>2004.76</v>
      </c>
      <c r="E14" s="2">
        <f>ROUND(E11*0.125,2)</f>
        <v>2004.76</v>
      </c>
      <c r="F14" s="2">
        <f t="shared" si="1"/>
        <v>4009.52</v>
      </c>
      <c r="G14" s="16"/>
      <c r="H14" s="16"/>
    </row>
    <row r="15" spans="1:9" ht="30" x14ac:dyDescent="0.25">
      <c r="A15" s="26">
        <v>8</v>
      </c>
      <c r="B15" s="3" t="s">
        <v>28</v>
      </c>
      <c r="C15" s="25" t="s">
        <v>6</v>
      </c>
      <c r="D15" s="25">
        <f>ROUND((D11+D12+D13+D14)*0.01,2)</f>
        <v>252.6</v>
      </c>
      <c r="E15" s="25">
        <f>ROUND((E11+E12+E13+E14)*0.01,2)</f>
        <v>252.6</v>
      </c>
      <c r="F15" s="2">
        <f t="shared" si="1"/>
        <v>505.2</v>
      </c>
    </row>
    <row r="16" spans="1:9" ht="31.5" customHeight="1" x14ac:dyDescent="0.25">
      <c r="A16" s="25">
        <v>9</v>
      </c>
      <c r="B16" s="3" t="s">
        <v>11</v>
      </c>
      <c r="C16" s="25" t="s">
        <v>6</v>
      </c>
      <c r="D16" s="1">
        <f>ROUND((D11+D12+D13+D14+D15)*0.302,2)</f>
        <v>7704.8</v>
      </c>
      <c r="E16" s="1">
        <f>ROUND((E11+E12+E13+E14+E15)*0.302,2)</f>
        <v>7704.8</v>
      </c>
      <c r="F16" s="2">
        <f t="shared" si="1"/>
        <v>15409.6</v>
      </c>
    </row>
    <row r="17" spans="1:7" ht="30" x14ac:dyDescent="0.25">
      <c r="A17" s="26">
        <v>10</v>
      </c>
      <c r="B17" s="3" t="s">
        <v>8</v>
      </c>
      <c r="C17" s="25"/>
      <c r="D17" s="2"/>
      <c r="E17" s="2"/>
      <c r="F17" s="2">
        <f t="shared" si="1"/>
        <v>0</v>
      </c>
    </row>
    <row r="18" spans="1:7" x14ac:dyDescent="0.25">
      <c r="A18" s="25"/>
      <c r="B18" s="14" t="s">
        <v>9</v>
      </c>
      <c r="C18" s="25" t="s">
        <v>6</v>
      </c>
      <c r="D18" s="2">
        <f>D11+D12+D13+D14+D15+D16</f>
        <v>33217.379999999997</v>
      </c>
      <c r="E18" s="2">
        <f>E11+E12+E13+E14+E15+E16</f>
        <v>33217.379999999997</v>
      </c>
      <c r="F18" s="2">
        <f t="shared" si="1"/>
        <v>66434.759999999995</v>
      </c>
    </row>
    <row r="19" spans="1:7" ht="31.5" customHeight="1" x14ac:dyDescent="0.25">
      <c r="A19" s="13"/>
      <c r="B19" s="14" t="s">
        <v>10</v>
      </c>
      <c r="C19" s="25" t="s">
        <v>6</v>
      </c>
      <c r="D19" s="2">
        <f t="shared" ref="D19:E19" si="5">ROUND(D18*12,2)</f>
        <v>398608.56</v>
      </c>
      <c r="E19" s="2">
        <f t="shared" si="5"/>
        <v>398608.56</v>
      </c>
      <c r="F19" s="2">
        <f t="shared" si="1"/>
        <v>797217.12</v>
      </c>
      <c r="G19" s="17"/>
    </row>
    <row r="20" spans="1:7" ht="15.75" x14ac:dyDescent="0.25">
      <c r="A20" s="13"/>
      <c r="B20" s="38" t="s">
        <v>39</v>
      </c>
      <c r="C20" s="39"/>
      <c r="D20" s="2"/>
      <c r="E20" s="2"/>
      <c r="F20" s="2"/>
    </row>
    <row r="21" spans="1:7" ht="30" x14ac:dyDescent="0.25">
      <c r="A21" s="26">
        <v>1</v>
      </c>
      <c r="B21" s="19" t="s">
        <v>18</v>
      </c>
      <c r="C21" s="10" t="s">
        <v>17</v>
      </c>
      <c r="D21" s="12">
        <v>10</v>
      </c>
      <c r="E21" s="12">
        <v>10</v>
      </c>
      <c r="F21" s="12">
        <f t="shared" ref="F21:F29" si="6">SUM(D21:E21)</f>
        <v>20</v>
      </c>
    </row>
    <row r="22" spans="1:7" ht="60" x14ac:dyDescent="0.25">
      <c r="A22" s="26">
        <v>2</v>
      </c>
      <c r="B22" s="19" t="s">
        <v>40</v>
      </c>
      <c r="C22" s="10" t="s">
        <v>17</v>
      </c>
      <c r="D22" s="12">
        <f>ROUND(D21*0.4,0)</f>
        <v>4</v>
      </c>
      <c r="E22" s="12">
        <f t="shared" ref="E22" si="7">ROUND(E21*0.4,0)</f>
        <v>4</v>
      </c>
      <c r="F22" s="12">
        <f t="shared" si="6"/>
        <v>8</v>
      </c>
    </row>
    <row r="23" spans="1:7" ht="39.75" customHeight="1" x14ac:dyDescent="0.25">
      <c r="A23" s="26">
        <v>3</v>
      </c>
      <c r="B23" s="3" t="s">
        <v>38</v>
      </c>
      <c r="C23" s="25" t="s">
        <v>4</v>
      </c>
      <c r="D23" s="2">
        <f>ROUND(D22/18,2)</f>
        <v>0.22</v>
      </c>
      <c r="E23" s="2">
        <f t="shared" ref="E23" si="8">ROUND(E22/18,2)</f>
        <v>0.22</v>
      </c>
      <c r="F23" s="2">
        <f t="shared" si="6"/>
        <v>0.44</v>
      </c>
    </row>
    <row r="24" spans="1:7" ht="63" customHeight="1" x14ac:dyDescent="0.25">
      <c r="A24" s="26">
        <v>4</v>
      </c>
      <c r="B24" s="3" t="s">
        <v>20</v>
      </c>
      <c r="C24" s="25" t="s">
        <v>6</v>
      </c>
      <c r="D24" s="2">
        <f>ROUND(13893*D23*1.04,2)</f>
        <v>3178.72</v>
      </c>
      <c r="E24" s="2">
        <f>ROUND(13893*E23*1.04,2)</f>
        <v>3178.72</v>
      </c>
      <c r="F24" s="2">
        <f t="shared" si="6"/>
        <v>6357.44</v>
      </c>
    </row>
    <row r="25" spans="1:7" ht="51" customHeight="1" x14ac:dyDescent="0.25">
      <c r="A25" s="26">
        <v>5</v>
      </c>
      <c r="B25" s="3" t="s">
        <v>21</v>
      </c>
      <c r="C25" s="25" t="s">
        <v>6</v>
      </c>
      <c r="D25" s="2">
        <f>ROUND(D24*0.25,2)</f>
        <v>794.68</v>
      </c>
      <c r="E25" s="2">
        <f t="shared" ref="E25" si="9">ROUND(E24*0.25,2)</f>
        <v>794.68</v>
      </c>
      <c r="F25" s="2">
        <f t="shared" si="6"/>
        <v>1589.36</v>
      </c>
    </row>
    <row r="26" spans="1:7" ht="51" customHeight="1" x14ac:dyDescent="0.25">
      <c r="A26" s="26">
        <v>6</v>
      </c>
      <c r="B26" s="3" t="s">
        <v>25</v>
      </c>
      <c r="C26" s="25" t="s">
        <v>6</v>
      </c>
      <c r="D26" s="2">
        <f>ROUND((D24)*0.2,2)</f>
        <v>635.74</v>
      </c>
      <c r="E26" s="2">
        <f t="shared" ref="E26" si="10">ROUND((E24)*0.2,2)</f>
        <v>635.74</v>
      </c>
      <c r="F26" s="2">
        <f t="shared" si="6"/>
        <v>1271.48</v>
      </c>
    </row>
    <row r="27" spans="1:7" ht="94.5" customHeight="1" x14ac:dyDescent="0.25">
      <c r="A27" s="26">
        <v>7</v>
      </c>
      <c r="B27" s="3" t="s">
        <v>41</v>
      </c>
      <c r="C27" s="25" t="s">
        <v>6</v>
      </c>
      <c r="D27" s="2">
        <f>ROUND(D24*0.125,2)</f>
        <v>397.34</v>
      </c>
      <c r="E27" s="2">
        <f>ROUND(E24*0.125,2)</f>
        <v>397.34</v>
      </c>
      <c r="F27" s="2">
        <f t="shared" si="6"/>
        <v>794.68</v>
      </c>
    </row>
    <row r="28" spans="1:7" ht="54" customHeight="1" x14ac:dyDescent="0.25">
      <c r="A28" s="26">
        <v>8</v>
      </c>
      <c r="B28" s="3" t="s">
        <v>28</v>
      </c>
      <c r="C28" s="25" t="s">
        <v>6</v>
      </c>
      <c r="D28" s="2">
        <f>ROUND((D24+D25+D26+D27)*0.01,2)</f>
        <v>50.06</v>
      </c>
      <c r="E28" s="2">
        <f>ROUND((E24+E25+E26+E27)*0.01,2)</f>
        <v>50.06</v>
      </c>
      <c r="F28" s="2">
        <f t="shared" si="6"/>
        <v>100.12</v>
      </c>
    </row>
    <row r="29" spans="1:7" ht="64.5" customHeight="1" x14ac:dyDescent="0.25">
      <c r="A29" s="26">
        <v>9</v>
      </c>
      <c r="B29" s="3" t="s">
        <v>11</v>
      </c>
      <c r="C29" s="25" t="s">
        <v>6</v>
      </c>
      <c r="D29" s="1">
        <f>ROUND((D24+D25+D26+D27+D28)*0.302,2)</f>
        <v>1527.08</v>
      </c>
      <c r="E29" s="1">
        <f>ROUND((E24+E25+E26+E27+E28)*0.302,2)</f>
        <v>1527.08</v>
      </c>
      <c r="F29" s="2">
        <f t="shared" si="6"/>
        <v>3054.16</v>
      </c>
    </row>
    <row r="30" spans="1:7" ht="45" x14ac:dyDescent="0.25">
      <c r="A30" s="26">
        <v>10</v>
      </c>
      <c r="B30" s="3" t="s">
        <v>19</v>
      </c>
      <c r="C30" s="25" t="s">
        <v>6</v>
      </c>
      <c r="D30" s="2"/>
      <c r="E30" s="2"/>
      <c r="F30" s="2"/>
    </row>
    <row r="31" spans="1:7" x14ac:dyDescent="0.25">
      <c r="A31" s="13"/>
      <c r="B31" s="14" t="s">
        <v>9</v>
      </c>
      <c r="C31" s="25" t="s">
        <v>6</v>
      </c>
      <c r="D31" s="2">
        <f>D24+D25+D26+D27+D28+D29</f>
        <v>6583.62</v>
      </c>
      <c r="E31" s="2">
        <f>E24+E25+E26+E27+E28+E29</f>
        <v>6583.62</v>
      </c>
      <c r="F31" s="2">
        <f>SUM(D31:E31)</f>
        <v>13167.24</v>
      </c>
    </row>
    <row r="32" spans="1:7" x14ac:dyDescent="0.25">
      <c r="A32" s="13"/>
      <c r="B32" s="14" t="s">
        <v>10</v>
      </c>
      <c r="C32" s="25" t="s">
        <v>6</v>
      </c>
      <c r="D32" s="2">
        <f t="shared" ref="D32:E32" si="11">ROUND(D31*12,2)</f>
        <v>79003.44</v>
      </c>
      <c r="E32" s="2">
        <f t="shared" si="11"/>
        <v>79003.44</v>
      </c>
      <c r="F32" s="2">
        <f>SUM(D32:E32)</f>
        <v>158006.88</v>
      </c>
    </row>
    <row r="33" spans="1:7" ht="15.75" x14ac:dyDescent="0.25">
      <c r="A33" s="13"/>
      <c r="B33" s="40" t="s">
        <v>12</v>
      </c>
      <c r="C33" s="41"/>
      <c r="D33" s="13"/>
      <c r="E33" s="13"/>
      <c r="F33" s="2"/>
    </row>
    <row r="34" spans="1:7" x14ac:dyDescent="0.25">
      <c r="A34" s="13"/>
      <c r="B34" s="3" t="s">
        <v>33</v>
      </c>
      <c r="C34" s="25" t="s">
        <v>6</v>
      </c>
      <c r="D34" s="2">
        <f>ROUND((D19+D32)*0.179,2)</f>
        <v>85492.55</v>
      </c>
      <c r="E34" s="2">
        <f>ROUND((E19+E32)*0.179,2)</f>
        <v>85492.55</v>
      </c>
      <c r="F34" s="2">
        <f>SUM(D34:E34)</f>
        <v>170985.1</v>
      </c>
    </row>
    <row r="35" spans="1:7" ht="15.75" x14ac:dyDescent="0.25">
      <c r="A35" s="13"/>
      <c r="B35" s="36" t="s">
        <v>15</v>
      </c>
      <c r="C35" s="37"/>
      <c r="D35" s="13"/>
      <c r="E35" s="13"/>
      <c r="F35" s="12"/>
    </row>
    <row r="36" spans="1:7" ht="15.75" x14ac:dyDescent="0.25">
      <c r="A36" s="13"/>
      <c r="B36" s="18"/>
      <c r="C36" s="25" t="s">
        <v>6</v>
      </c>
      <c r="D36" s="2">
        <f>D19+D34+D32</f>
        <v>563104.55000000005</v>
      </c>
      <c r="E36" s="2">
        <f t="shared" ref="E36" si="12">E19+E34+E32</f>
        <v>563104.55000000005</v>
      </c>
      <c r="F36" s="2">
        <f>SUM(D36:E36)</f>
        <v>1126209.1000000001</v>
      </c>
    </row>
    <row r="37" spans="1:7" ht="15.75" x14ac:dyDescent="0.25">
      <c r="A37" s="13"/>
      <c r="B37" s="30" t="s">
        <v>50</v>
      </c>
      <c r="C37" s="33" t="s">
        <v>44</v>
      </c>
      <c r="D37" s="12">
        <v>1</v>
      </c>
      <c r="E37" s="12">
        <v>1</v>
      </c>
      <c r="F37" s="12">
        <v>1</v>
      </c>
    </row>
    <row r="38" spans="1:7" ht="90.75" customHeight="1" x14ac:dyDescent="0.25">
      <c r="A38" s="13"/>
      <c r="B38" s="30" t="s">
        <v>46</v>
      </c>
      <c r="C38" s="33" t="s">
        <v>6</v>
      </c>
      <c r="D38" s="12"/>
      <c r="E38" s="12"/>
      <c r="F38" s="12">
        <f>ROUND(F36/F37/2,0)</f>
        <v>563105</v>
      </c>
    </row>
    <row r="39" spans="1:7" ht="107.25" customHeight="1" x14ac:dyDescent="0.25">
      <c r="A39" s="13"/>
      <c r="B39" s="30" t="s">
        <v>45</v>
      </c>
      <c r="C39" s="33" t="s">
        <v>6</v>
      </c>
      <c r="D39" s="2"/>
      <c r="E39" s="2"/>
      <c r="F39" s="12">
        <v>53458</v>
      </c>
    </row>
    <row r="40" spans="1:7" ht="104.25" customHeight="1" x14ac:dyDescent="0.25">
      <c r="A40" s="13"/>
      <c r="B40" s="32" t="s">
        <v>51</v>
      </c>
      <c r="C40" s="53" t="s">
        <v>48</v>
      </c>
      <c r="D40" s="2"/>
      <c r="E40" s="2"/>
      <c r="F40" s="15">
        <f>ROUND(F38/F39,3)</f>
        <v>10.534000000000001</v>
      </c>
    </row>
    <row r="41" spans="1:7" ht="90.75" customHeight="1" x14ac:dyDescent="0.25">
      <c r="A41" s="21"/>
      <c r="B41" s="51"/>
      <c r="C41" s="52"/>
      <c r="D41" s="20"/>
      <c r="E41" s="20"/>
      <c r="F41" s="20"/>
    </row>
    <row r="42" spans="1:7" ht="43.5" customHeight="1" x14ac:dyDescent="0.25">
      <c r="A42" s="21"/>
      <c r="B42" s="49"/>
      <c r="C42" s="49"/>
      <c r="D42" s="50"/>
      <c r="E42" s="50"/>
      <c r="F42" s="20"/>
    </row>
    <row r="43" spans="1:7" ht="66.75" customHeight="1" x14ac:dyDescent="0.25">
      <c r="A43" s="21"/>
      <c r="B43" s="21"/>
      <c r="C43" s="21"/>
      <c r="D43" s="20"/>
      <c r="E43" s="20"/>
      <c r="F43" s="20"/>
      <c r="G43" s="21"/>
    </row>
    <row r="44" spans="1:7" ht="30.75" customHeight="1" x14ac:dyDescent="0.25">
      <c r="D44" s="20"/>
      <c r="E44" s="20"/>
      <c r="F44" s="20"/>
      <c r="G44" s="21"/>
    </row>
    <row r="45" spans="1:7" ht="68.25" customHeight="1" x14ac:dyDescent="0.25"/>
    <row r="47" spans="1:7" ht="42" customHeight="1" x14ac:dyDescent="0.25"/>
    <row r="48" spans="1:7" ht="102.75" customHeight="1" x14ac:dyDescent="0.25"/>
    <row r="49" ht="100.5" customHeight="1" x14ac:dyDescent="0.25"/>
    <row r="50" ht="75.75" customHeight="1" x14ac:dyDescent="0.25"/>
    <row r="51" ht="67.5" customHeight="1" x14ac:dyDescent="0.25"/>
    <row r="52" ht="53.25" customHeight="1" x14ac:dyDescent="0.25"/>
  </sheetData>
  <mergeCells count="12">
    <mergeCell ref="H1:I1"/>
    <mergeCell ref="E1:F1"/>
    <mergeCell ref="B42:C42"/>
    <mergeCell ref="A3:F3"/>
    <mergeCell ref="D5:E5"/>
    <mergeCell ref="B20:C20"/>
    <mergeCell ref="B33:C33"/>
    <mergeCell ref="B35:C35"/>
    <mergeCell ref="A5:A6"/>
    <mergeCell ref="B5:B6"/>
    <mergeCell ref="C5:C6"/>
    <mergeCell ref="B7:C7"/>
  </mergeCells>
  <printOptions horizontalCentered="1"/>
  <pageMargins left="0" right="0" top="0.55118110236220474" bottom="0" header="0" footer="0"/>
  <pageSetup paperSize="9" scale="53" orientation="portrait" r:id="rId1"/>
  <rowBreaks count="2" manualBreakCount="2">
    <brk id="32" max="5" man="1"/>
    <brk id="4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5- дневная  с селом</vt:lpstr>
      <vt:lpstr>5- дневная  инклюзия</vt:lpstr>
      <vt:lpstr>5- дневная  надомники</vt:lpstr>
      <vt:lpstr>'5- дневная  инклюзия'!Заголовки_для_печати</vt:lpstr>
      <vt:lpstr>'5- дневная  надомники'!Заголовки_для_печати</vt:lpstr>
      <vt:lpstr>'5- дневная  с селом'!Заголовки_для_печати</vt:lpstr>
      <vt:lpstr>'5- дневная  инклюзия'!Область_печати</vt:lpstr>
      <vt:lpstr>'5- дневная  надомники'!Область_печати</vt:lpstr>
      <vt:lpstr>'5-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2023-05-16T14:03:52Z</dcterms:modified>
</cp:coreProperties>
</file>