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25" windowWidth="15120" windowHeight="7290" activeTab="2"/>
  </bookViews>
  <sheets>
    <sheet name="5- дневная  с селом" sheetId="6" r:id="rId1"/>
    <sheet name="5- дневная  инклюзия" sheetId="7" r:id="rId2"/>
    <sheet name="5- дневная  надомники" sheetId="8" r:id="rId3"/>
  </sheets>
  <definedNames>
    <definedName name="_xlnm.Print_Titles" localSheetId="1">'5- дневная  инклюзия'!$A:$B,'5- дневная  инклюзия'!$5:$6</definedName>
    <definedName name="_xlnm.Print_Titles" localSheetId="0">'5- дневная  с селом'!$A:$B,'5- дневная  с селом'!$5:$6</definedName>
    <definedName name="_xlnm.Print_Area" localSheetId="1">'5- дневная  инклюзия'!$A$1:$I$45</definedName>
    <definedName name="_xlnm.Print_Area" localSheetId="2">'5- дневная  надомники'!$A$1:$I$41</definedName>
    <definedName name="_xlnm.Print_Area" localSheetId="0">'5- дневная  с селом'!$A$1:$I$46</definedName>
  </definedNames>
  <calcPr calcId="145621"/>
</workbook>
</file>

<file path=xl/calcChain.xml><?xml version="1.0" encoding="utf-8"?>
<calcChain xmlns="http://schemas.openxmlformats.org/spreadsheetml/2006/main">
  <c r="E24" i="8" l="1"/>
  <c r="F24" i="8"/>
  <c r="G24" i="8"/>
  <c r="H24" i="8"/>
  <c r="D24" i="8"/>
  <c r="E11" i="8"/>
  <c r="F11" i="8"/>
  <c r="G11" i="8"/>
  <c r="H11" i="8"/>
  <c r="D11" i="8"/>
  <c r="E24" i="7"/>
  <c r="F24" i="7"/>
  <c r="G24" i="7"/>
  <c r="H24" i="7"/>
  <c r="D24" i="7"/>
  <c r="E10" i="7"/>
  <c r="F10" i="7"/>
  <c r="G10" i="7"/>
  <c r="H10" i="7"/>
  <c r="D10" i="7"/>
  <c r="E24" i="6"/>
  <c r="F24" i="6"/>
  <c r="G24" i="6"/>
  <c r="H24" i="6"/>
  <c r="D24" i="6"/>
  <c r="E10" i="6"/>
  <c r="F10" i="6"/>
  <c r="G10" i="6"/>
  <c r="H10" i="6"/>
  <c r="D10" i="6"/>
  <c r="E27" i="8" l="1"/>
  <c r="F27" i="8"/>
  <c r="G27" i="8"/>
  <c r="H27" i="8"/>
  <c r="D27" i="8"/>
  <c r="E14" i="8"/>
  <c r="F14" i="8"/>
  <c r="G14" i="8"/>
  <c r="H14" i="8"/>
  <c r="D14" i="8"/>
  <c r="I14" i="8" s="1"/>
  <c r="I27" i="8" l="1"/>
  <c r="I22" i="8"/>
  <c r="I23" i="8"/>
  <c r="I24" i="8"/>
  <c r="I9" i="8"/>
  <c r="I10" i="8"/>
  <c r="I11" i="8"/>
  <c r="H22" i="8"/>
  <c r="H23" i="8" s="1"/>
  <c r="G22" i="8"/>
  <c r="I21" i="8"/>
  <c r="H9" i="8"/>
  <c r="H10" i="8" s="1"/>
  <c r="I8" i="8"/>
  <c r="F22" i="8"/>
  <c r="F23" i="8" s="1"/>
  <c r="E22" i="8"/>
  <c r="E23" i="8" s="1"/>
  <c r="D22" i="8"/>
  <c r="D23" i="8" s="1"/>
  <c r="G9" i="8"/>
  <c r="G10" i="8" s="1"/>
  <c r="F9" i="8"/>
  <c r="F10" i="8" s="1"/>
  <c r="E9" i="8"/>
  <c r="E10" i="8" s="1"/>
  <c r="D9" i="8"/>
  <c r="D10" i="8" s="1"/>
  <c r="H25" i="8" l="1"/>
  <c r="H26" i="8"/>
  <c r="H13" i="8"/>
  <c r="H12" i="8"/>
  <c r="F12" i="8"/>
  <c r="F13" i="8"/>
  <c r="E26" i="8"/>
  <c r="E25" i="8"/>
  <c r="E13" i="8"/>
  <c r="E12" i="8"/>
  <c r="G13" i="8"/>
  <c r="G12" i="8"/>
  <c r="F25" i="8"/>
  <c r="F26" i="8"/>
  <c r="E29" i="8" l="1"/>
  <c r="E28" i="8"/>
  <c r="E31" i="8" s="1"/>
  <c r="E32" i="8" s="1"/>
  <c r="F28" i="8"/>
  <c r="F29" i="8" s="1"/>
  <c r="H29" i="8"/>
  <c r="H28" i="8"/>
  <c r="H31" i="8" s="1"/>
  <c r="H32" i="8" s="1"/>
  <c r="G15" i="8"/>
  <c r="E15" i="8"/>
  <c r="E16" i="8" s="1"/>
  <c r="H15" i="8"/>
  <c r="F16" i="8"/>
  <c r="F15" i="8"/>
  <c r="F18" i="8" s="1"/>
  <c r="D25" i="8"/>
  <c r="D26" i="8"/>
  <c r="D12" i="8"/>
  <c r="D13" i="8"/>
  <c r="I13" i="8" s="1"/>
  <c r="F31" i="8" l="1"/>
  <c r="F32" i="8" s="1"/>
  <c r="D28" i="8"/>
  <c r="H16" i="8"/>
  <c r="H18" i="8" s="1"/>
  <c r="H19" i="8" s="1"/>
  <c r="H34" i="8" s="1"/>
  <c r="H36" i="8" s="1"/>
  <c r="E18" i="8"/>
  <c r="E19" i="8" s="1"/>
  <c r="G16" i="8"/>
  <c r="G18" i="8" s="1"/>
  <c r="G19" i="8" s="1"/>
  <c r="D15" i="8"/>
  <c r="I15" i="8" s="1"/>
  <c r="I12" i="8"/>
  <c r="E34" i="8"/>
  <c r="E36" i="8" s="1"/>
  <c r="F19" i="8"/>
  <c r="D29" i="8" l="1"/>
  <c r="D31" i="8" s="1"/>
  <c r="D16" i="8"/>
  <c r="D18" i="8" s="1"/>
  <c r="F34" i="8"/>
  <c r="F36" i="8" s="1"/>
  <c r="I18" i="8" l="1"/>
  <c r="I16" i="8"/>
  <c r="D19" i="8" l="1"/>
  <c r="I19" i="8" s="1"/>
  <c r="D32" i="8"/>
  <c r="D34" i="8" l="1"/>
  <c r="D36" i="8" l="1"/>
  <c r="H23" i="7" l="1"/>
  <c r="G23" i="7"/>
  <c r="F23" i="7"/>
  <c r="E23" i="7"/>
  <c r="D23" i="7"/>
  <c r="I22" i="7"/>
  <c r="H9" i="7"/>
  <c r="G9" i="7"/>
  <c r="F9" i="7"/>
  <c r="E9" i="7"/>
  <c r="D9" i="7"/>
  <c r="I9" i="7" s="1"/>
  <c r="I8" i="7"/>
  <c r="E13" i="7" l="1"/>
  <c r="G13" i="7"/>
  <c r="F13" i="7"/>
  <c r="H13" i="7"/>
  <c r="F15" i="7"/>
  <c r="F14" i="7"/>
  <c r="F12" i="7"/>
  <c r="F11" i="7"/>
  <c r="H15" i="7"/>
  <c r="H14" i="7"/>
  <c r="H12" i="7"/>
  <c r="H11" i="7"/>
  <c r="D28" i="7"/>
  <c r="D27" i="7"/>
  <c r="D26" i="7"/>
  <c r="D25" i="7"/>
  <c r="I24" i="7"/>
  <c r="F28" i="7"/>
  <c r="F27" i="7"/>
  <c r="F26" i="7"/>
  <c r="F25" i="7"/>
  <c r="H28" i="7"/>
  <c r="H27" i="7"/>
  <c r="H26" i="7"/>
  <c r="H25" i="7"/>
  <c r="E15" i="7"/>
  <c r="E14" i="7"/>
  <c r="E12" i="7"/>
  <c r="E11" i="7"/>
  <c r="G15" i="7"/>
  <c r="G14" i="7"/>
  <c r="G12" i="7"/>
  <c r="G11" i="7"/>
  <c r="E28" i="7"/>
  <c r="E27" i="7"/>
  <c r="E26" i="7"/>
  <c r="E25" i="7"/>
  <c r="G28" i="7"/>
  <c r="G27" i="7"/>
  <c r="G26" i="7"/>
  <c r="G25" i="7"/>
  <c r="I23" i="7"/>
  <c r="D13" i="7" l="1"/>
  <c r="H29" i="7"/>
  <c r="H30" i="7" s="1"/>
  <c r="F29" i="7"/>
  <c r="F30" i="7" s="1"/>
  <c r="D29" i="7"/>
  <c r="G29" i="7"/>
  <c r="G30" i="7" s="1"/>
  <c r="E29" i="7"/>
  <c r="E30" i="7" s="1"/>
  <c r="G16" i="7"/>
  <c r="G17" i="7" s="1"/>
  <c r="I26" i="7"/>
  <c r="I27" i="7"/>
  <c r="H16" i="7"/>
  <c r="H17" i="7" s="1"/>
  <c r="I10" i="7"/>
  <c r="D15" i="7"/>
  <c r="I15" i="7" s="1"/>
  <c r="D14" i="7"/>
  <c r="I14" i="7" s="1"/>
  <c r="I13" i="7"/>
  <c r="D12" i="7"/>
  <c r="I12" i="7" s="1"/>
  <c r="D11" i="7"/>
  <c r="I11" i="7" s="1"/>
  <c r="E16" i="7"/>
  <c r="E17" i="7" s="1"/>
  <c r="I25" i="7"/>
  <c r="I28" i="7"/>
  <c r="I29" i="7"/>
  <c r="F16" i="7"/>
  <c r="F17" i="7" s="1"/>
  <c r="H23" i="6"/>
  <c r="H9" i="6"/>
  <c r="I22" i="6"/>
  <c r="I8" i="6"/>
  <c r="E32" i="7" l="1"/>
  <c r="D30" i="7"/>
  <c r="D32" i="7" s="1"/>
  <c r="H32" i="7"/>
  <c r="G32" i="7"/>
  <c r="G33" i="7" s="1"/>
  <c r="F32" i="7"/>
  <c r="G19" i="7"/>
  <c r="G20" i="7" s="1"/>
  <c r="H19" i="7"/>
  <c r="H20" i="7" s="1"/>
  <c r="E19" i="7"/>
  <c r="E20" i="7" s="1"/>
  <c r="F19" i="7"/>
  <c r="F20" i="7" s="1"/>
  <c r="E33" i="7"/>
  <c r="F33" i="7"/>
  <c r="H33" i="7"/>
  <c r="D16" i="7"/>
  <c r="I16" i="7" s="1"/>
  <c r="H25" i="6"/>
  <c r="H27" i="6"/>
  <c r="H29" i="6"/>
  <c r="H26" i="6"/>
  <c r="H28" i="6"/>
  <c r="H12" i="6"/>
  <c r="H14" i="6"/>
  <c r="H11" i="6"/>
  <c r="H13" i="6"/>
  <c r="H15" i="6"/>
  <c r="D17" i="7" l="1"/>
  <c r="D19" i="7" s="1"/>
  <c r="G39" i="7"/>
  <c r="E39" i="7"/>
  <c r="H39" i="7"/>
  <c r="F39" i="7"/>
  <c r="G37" i="7"/>
  <c r="G35" i="7"/>
  <c r="D33" i="7"/>
  <c r="I33" i="7" s="1"/>
  <c r="I32" i="7"/>
  <c r="E37" i="7"/>
  <c r="E35" i="7"/>
  <c r="F37" i="7"/>
  <c r="F35" i="7"/>
  <c r="I30" i="7"/>
  <c r="H37" i="7"/>
  <c r="H35" i="7"/>
  <c r="H16" i="6"/>
  <c r="H17" i="6" s="1"/>
  <c r="H30" i="6"/>
  <c r="H31" i="6" s="1"/>
  <c r="I17" i="7" l="1"/>
  <c r="H33" i="6"/>
  <c r="H34" i="6" s="1"/>
  <c r="G41" i="7"/>
  <c r="H19" i="6"/>
  <c r="H20" i="6" s="1"/>
  <c r="F41" i="7"/>
  <c r="E41" i="7"/>
  <c r="H41" i="7"/>
  <c r="I19" i="7" l="1"/>
  <c r="D20" i="7"/>
  <c r="D39" i="7" s="1"/>
  <c r="I39" i="7" l="1"/>
  <c r="D37" i="7"/>
  <c r="I37" i="7" s="1"/>
  <c r="D35" i="7"/>
  <c r="I35" i="7" s="1"/>
  <c r="I20" i="7"/>
  <c r="H40" i="6"/>
  <c r="H38" i="6" l="1"/>
  <c r="H36" i="6"/>
  <c r="D41" i="7"/>
  <c r="I41" i="7" s="1"/>
  <c r="I43" i="7" s="1"/>
  <c r="H42" i="6" l="1"/>
  <c r="F9" i="6" l="1"/>
  <c r="G9" i="6"/>
  <c r="G23" i="6"/>
  <c r="G29" i="6" l="1"/>
  <c r="G28" i="6"/>
  <c r="G15" i="6"/>
  <c r="G14" i="6"/>
  <c r="F15" i="6"/>
  <c r="F14" i="6"/>
  <c r="G27" i="6"/>
  <c r="G26" i="6"/>
  <c r="G25" i="6"/>
  <c r="G13" i="6"/>
  <c r="G12" i="6"/>
  <c r="G11" i="6"/>
  <c r="F13" i="6"/>
  <c r="F12" i="6"/>
  <c r="F11" i="6"/>
  <c r="F16" i="6" l="1"/>
  <c r="F17" i="6" s="1"/>
  <c r="G30" i="6"/>
  <c r="G31" i="6" s="1"/>
  <c r="G16" i="6"/>
  <c r="G17" i="6" s="1"/>
  <c r="G33" i="6" l="1"/>
  <c r="G34" i="6" s="1"/>
  <c r="G19" i="6"/>
  <c r="G20" i="6" s="1"/>
  <c r="F19" i="6"/>
  <c r="F20" i="6" s="1"/>
  <c r="F23" i="6"/>
  <c r="E23" i="6"/>
  <c r="D23" i="6"/>
  <c r="I23" i="6" l="1"/>
  <c r="E29" i="6"/>
  <c r="E28" i="6"/>
  <c r="D29" i="6"/>
  <c r="D28" i="6"/>
  <c r="F29" i="6"/>
  <c r="F28" i="6"/>
  <c r="D27" i="6"/>
  <c r="D26" i="6"/>
  <c r="D25" i="6"/>
  <c r="F27" i="6"/>
  <c r="F26" i="6"/>
  <c r="F25" i="6"/>
  <c r="E27" i="6"/>
  <c r="E26" i="6"/>
  <c r="E25" i="6"/>
  <c r="G40" i="6"/>
  <c r="E9" i="6"/>
  <c r="D9" i="6"/>
  <c r="I9" i="6" l="1"/>
  <c r="I25" i="6"/>
  <c r="I27" i="6"/>
  <c r="I29" i="6"/>
  <c r="I26" i="6"/>
  <c r="I28" i="6"/>
  <c r="I24" i="6"/>
  <c r="G38" i="6"/>
  <c r="G36" i="6"/>
  <c r="F30" i="6"/>
  <c r="F31" i="6" s="1"/>
  <c r="E30" i="6"/>
  <c r="E31" i="6" s="1"/>
  <c r="D30" i="6"/>
  <c r="E15" i="6"/>
  <c r="E14" i="6"/>
  <c r="D15" i="6"/>
  <c r="I15" i="6" s="1"/>
  <c r="D14" i="6"/>
  <c r="I14" i="6" s="1"/>
  <c r="D13" i="6"/>
  <c r="D12" i="6"/>
  <c r="D11" i="6"/>
  <c r="E13" i="6"/>
  <c r="E12" i="6"/>
  <c r="E11" i="6"/>
  <c r="E33" i="6" l="1"/>
  <c r="E34" i="6" s="1"/>
  <c r="F33" i="6"/>
  <c r="F34" i="6" s="1"/>
  <c r="D31" i="6"/>
  <c r="D33" i="6" s="1"/>
  <c r="I30" i="6"/>
  <c r="I10" i="6"/>
  <c r="E16" i="6"/>
  <c r="E17" i="6" s="1"/>
  <c r="I12" i="6"/>
  <c r="D16" i="6"/>
  <c r="I11" i="6"/>
  <c r="I13" i="6"/>
  <c r="I31" i="6" l="1"/>
  <c r="I16" i="6"/>
  <c r="D17" i="6"/>
  <c r="D19" i="6" s="1"/>
  <c r="E19" i="6"/>
  <c r="E20" i="6" s="1"/>
  <c r="I33" i="6"/>
  <c r="F40" i="6"/>
  <c r="F38" i="6" l="1"/>
  <c r="F36" i="6"/>
  <c r="I19" i="6"/>
  <c r="I17" i="6"/>
  <c r="D34" i="6"/>
  <c r="E40" i="6"/>
  <c r="E38" i="6" l="1"/>
  <c r="E36" i="6"/>
  <c r="I34" i="6"/>
  <c r="D20" i="6" l="1"/>
  <c r="I20" i="6" l="1"/>
  <c r="D40" i="6"/>
  <c r="D38" i="6"/>
  <c r="D36" i="6"/>
  <c r="F42" i="6"/>
  <c r="I40" i="6"/>
  <c r="I38" i="6"/>
  <c r="I36" i="6"/>
  <c r="E42" i="6"/>
  <c r="G42" i="6" l="1"/>
  <c r="D42" i="6"/>
  <c r="I42" i="6" l="1"/>
  <c r="I44" i="6" s="1"/>
  <c r="I46" i="6" l="1"/>
  <c r="I45" i="7"/>
  <c r="G23" i="8"/>
  <c r="G25" i="8" l="1"/>
  <c r="G26" i="8"/>
  <c r="I26" i="8" s="1"/>
  <c r="G28" i="8" l="1"/>
  <c r="I28" i="8" s="1"/>
  <c r="I25" i="8"/>
  <c r="G29" i="8" l="1"/>
  <c r="I29" i="8" s="1"/>
  <c r="G31" i="8" l="1"/>
  <c r="I31" i="8" s="1"/>
  <c r="G32" i="8" l="1"/>
  <c r="I32" i="8" s="1"/>
  <c r="G34" i="8" l="1"/>
  <c r="I34" i="8" s="1"/>
  <c r="G36" i="8" l="1"/>
  <c r="I36" i="8" s="1"/>
  <c r="I38" i="8" s="1"/>
  <c r="I40" i="8" s="1"/>
</calcChain>
</file>

<file path=xl/sharedStrings.xml><?xml version="1.0" encoding="utf-8"?>
<sst xmlns="http://schemas.openxmlformats.org/spreadsheetml/2006/main" count="241" uniqueCount="62">
  <si>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</si>
  <si>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</si>
  <si>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</si>
  <si>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</si>
  <si>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</si>
  <si>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</si>
  <si>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</si>
  <si>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</si>
  <si>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</si>
  <si>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</si>
  <si>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</si>
  <si>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</si>
  <si>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</si>
  <si>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</si>
  <si>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</si>
  <si>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</si>
  <si>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</si>
  <si>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</si>
  <si>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</si>
  <si>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</si>
  <si>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</si>
  <si>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</si>
  <si>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</si>
  <si>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работу в сельской местности (20%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</si>
  <si>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</si>
  <si>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 с надбавкой за квалификацию)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</si>
  <si>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</si>
  <si>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</si>
  <si>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</si>
  <si>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</si>
  <si>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</si>
  <si>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5 класс</t>
  </si>
  <si>
    <t>6 класс</t>
  </si>
  <si>
    <t>7 класс</t>
  </si>
  <si>
    <t>8 класс</t>
  </si>
  <si>
    <t>9 класс</t>
  </si>
  <si>
    <t xml:space="preserve">17,9 % от ФОТ учителей </t>
  </si>
  <si>
    <t xml:space="preserve">13,1 % от ФОТ учителей </t>
  </si>
  <si>
    <t>Недельная нагрузка для включения в норматив (К=0,6 от максимально допустимой недельной нагрузки на основе выборки)</t>
  </si>
  <si>
    <t>Количество ставок учителей на недельную нагрузку, учитываемую при расчете норматива</t>
  </si>
  <si>
    <t>Затраты на оплату труда учителей-внеурочная деятельность</t>
  </si>
  <si>
    <t>Недельная нагрузка для включения в норматив (К=0,4 от максимально допустимой недельной нагрузки на основе выборки)</t>
  </si>
  <si>
    <t>Доплаты за инклюзивное образование (15% от ФЗП по ставкам заработной платы за каждого обучающегося)</t>
  </si>
  <si>
    <t>Доплаты за обучение на дому (среднее значение 12,5 %  доплат при обучении  на дому детей с РАС и в остальных случаях от ФЗП по ставкам заработной платы)</t>
  </si>
  <si>
    <t xml:space="preserve">17,6 % от ФОТ учителей  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</si>
  <si>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с ОВЗ в классах с инклюзивным образованием</t>
  </si>
  <si>
    <t>Территориальный   корректирующий коэффициент к расходам на оплату труда в базовом нормативе затрат, непосредственно связанных с оказанием муниципальной услуги, за работу в сельских населенных пунктах и рабочих поселках</t>
  </si>
  <si>
    <t>Отраслевой корректирующий коэффициент к затратам  на приобретение материальных запасов,   используемых в процессе оказания муниципальной услуги, и иные затраты, в базовом норматие затрат, непосредственно связанных с оказанием муниципальной услуги,  для соответствующего уровня образования при обучении на дому</t>
  </si>
  <si>
    <t>Отраслевой  корректирующий коэффициент к расходам на оплату труда в базовом нормативе затрат, учитывающий особенности предоставления муниципальной услуги  при обучении на дому</t>
  </si>
  <si>
    <t>чел.</t>
  </si>
  <si>
    <t>Расчетная наполняемость классов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</si>
  <si>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</si>
  <si>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ед.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</si>
  <si>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</t>
  </si>
  <si>
    <t>Численность обучающихся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</si>
  <si>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</si>
  <si>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№51</t>
  </si>
  <si>
    <t>2024 год-расчет территориального 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основного общего образования (за работу в сельских населенных пунктах и рабочих поселках-5-дневная учебная неделя)</t>
  </si>
  <si>
    <t>Приложение №52</t>
  </si>
  <si>
    <t>2024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основного общего образования, при реализации адаптированных  образовательных программ основного общего образования обучающимся с ОВЗ в классах с инклюзивным образованием (5-дневная рабочая неделя)</t>
  </si>
  <si>
    <t>Приложение №53</t>
  </si>
  <si>
    <t>2024 год-расчет отраслевых  корректирующих коэффициентов к расходам на оплату труда и на приобретение материальных запасов и иные затраты  в базовом нормативе затрат, непосредственно связанных с оказанием муниципальной услуги   по реализации основных общеобразовательных программ основного общего образования, при реализации   образовательных программ основного общего образования по очной форме обучения при обучении на дому (5-дневная рабочая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</si>
</sst>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164" fontId="4" fillId="0" borderId="2" xfId="0" applyNumberFormat="1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view="pageBreakPreview" zoomScale="78" zoomScaleNormal="77" zoomScaleSheetLayoutView="78" workbookViewId="0">
      <pane xSplit="3" ySplit="6" topLeftCell="D41" activePane="bottomRight" state="frozen"/>
      <selection pane="topRight" activeCell="D1" sqref="D1"/>
      <selection pane="bottomLeft" activeCell="A5" sqref="A5"/>
      <selection pane="bottomRight" activeCell="A46" sqref="A46:I46"/>
    </sheetView>
  </sheetViews>
  <sheetFormatPr defaultRowHeight="15" x14ac:dyDescent="0.25"/>
  <cols>
    <col min="1" max="1" width="7.140625" style="6" customWidth="1"/>
    <col min="2" max="2" width="44" style="6" customWidth="1"/>
    <col min="3" max="3" width="13.7109375" style="6" customWidth="1"/>
    <col min="4" max="4" width="14.7109375" style="6" customWidth="1"/>
    <col min="5" max="5" width="12.7109375" style="6" customWidth="1"/>
    <col min="6" max="6" width="13" style="6" customWidth="1"/>
    <col min="7" max="8" width="13.42578125" style="6" customWidth="1"/>
    <col min="9" max="9" width="16.42578125" style="6" customWidth="1"/>
    <col min="10" max="10" width="11.28515625" style="6" bestFit="1" customWidth="1"/>
    <col min="11" max="16384" width="9.140625" style="6"/>
  </cols>
  <sheetData>
    <row r="1" spans="1:11" ht="25.5" customHeight="1" x14ac:dyDescent="0.3">
      <c r="H1" s="49" t="s">
        <v>56</v>
      </c>
      <c r="I1" s="49"/>
    </row>
    <row r="2" spans="1:11" s="7" customFormat="1" ht="20.25" customHeight="1" x14ac:dyDescent="0.3">
      <c r="I2" s="24"/>
    </row>
    <row r="3" spans="1:11" s="7" customFormat="1" ht="60.75" customHeight="1" x14ac:dyDescent="0.3">
      <c r="A3" s="52" t="s">
        <v>57</v>
      </c>
      <c r="B3" s="52"/>
      <c r="C3" s="52"/>
      <c r="D3" s="52"/>
      <c r="E3" s="52"/>
      <c r="F3" s="52"/>
      <c r="G3" s="52"/>
      <c r="H3" s="52"/>
      <c r="I3" s="52"/>
    </row>
    <row r="5" spans="1:11" ht="15" customHeight="1" x14ac:dyDescent="0.25">
      <c r="A5" s="46" t="s">
        <v>1</v>
      </c>
      <c r="B5" s="48" t="s">
        <v>2</v>
      </c>
      <c r="C5" s="48" t="s">
        <v>3</v>
      </c>
      <c r="D5" s="50" t="s">
        <v>7</v>
      </c>
      <c r="E5" s="51"/>
      <c r="F5" s="51"/>
      <c r="G5" s="51"/>
      <c r="H5" s="28"/>
      <c r="I5" s="8"/>
    </row>
    <row r="6" spans="1:11" ht="15" customHeight="1" x14ac:dyDescent="0.25">
      <c r="A6" s="47"/>
      <c r="B6" s="48"/>
      <c r="C6" s="48"/>
      <c r="D6" s="27" t="s">
        <v>31</v>
      </c>
      <c r="E6" s="27" t="s">
        <v>32</v>
      </c>
      <c r="F6" s="27" t="s">
        <v>33</v>
      </c>
      <c r="G6" s="27" t="s">
        <v>34</v>
      </c>
      <c r="H6" s="27" t="s">
        <v>35</v>
      </c>
      <c r="I6" s="25" t="s">
        <v>0</v>
      </c>
    </row>
    <row r="7" spans="1:11" ht="30" customHeight="1" x14ac:dyDescent="0.25">
      <c r="A7" s="4"/>
      <c r="B7" s="42" t="s">
        <v>29</v>
      </c>
      <c r="C7" s="43"/>
      <c r="D7" s="9"/>
      <c r="E7" s="9"/>
      <c r="F7" s="9"/>
      <c r="G7" s="9"/>
      <c r="H7" s="9"/>
      <c r="I7" s="9"/>
    </row>
    <row r="8" spans="1:11" ht="77.25" customHeight="1" x14ac:dyDescent="0.25">
      <c r="A8" s="4">
        <v>1</v>
      </c>
      <c r="B8" s="19" t="s">
        <v>55</v>
      </c>
      <c r="C8" s="10" t="s">
        <v>17</v>
      </c>
      <c r="D8" s="11">
        <v>28</v>
      </c>
      <c r="E8" s="11">
        <v>29</v>
      </c>
      <c r="F8" s="11">
        <v>31</v>
      </c>
      <c r="G8" s="11">
        <v>32</v>
      </c>
      <c r="H8" s="11">
        <v>33</v>
      </c>
      <c r="I8" s="12">
        <f>SUM(D8:H8)</f>
        <v>153</v>
      </c>
      <c r="J8" s="16"/>
      <c r="K8" s="16"/>
    </row>
    <row r="9" spans="1:11" ht="43.5" customHeight="1" x14ac:dyDescent="0.25">
      <c r="A9" s="5">
        <v>2</v>
      </c>
      <c r="B9" s="3" t="s">
        <v>16</v>
      </c>
      <c r="C9" s="5" t="s">
        <v>4</v>
      </c>
      <c r="D9" s="5">
        <f>ROUND(D8/18,2)</f>
        <v>1.56</v>
      </c>
      <c r="E9" s="5">
        <f t="shared" ref="E9:G9" si="0">ROUND(E8/18,2)</f>
        <v>1.61</v>
      </c>
      <c r="F9" s="5">
        <f t="shared" si="0"/>
        <v>1.72</v>
      </c>
      <c r="G9" s="5">
        <f t="shared" si="0"/>
        <v>1.78</v>
      </c>
      <c r="H9" s="25">
        <f t="shared" ref="H9" si="1">ROUND(H8/18,2)</f>
        <v>1.83</v>
      </c>
      <c r="I9" s="2">
        <f>SUM(D9:H9)</f>
        <v>8.5</v>
      </c>
      <c r="J9" s="16"/>
      <c r="K9" s="16"/>
    </row>
    <row r="10" spans="1:11" ht="80.25" customHeight="1" x14ac:dyDescent="0.25">
      <c r="A10" s="23">
        <v>3</v>
      </c>
      <c r="B10" s="3" t="s">
        <v>20</v>
      </c>
      <c r="C10" s="22" t="s">
        <v>6</v>
      </c>
      <c r="D10" s="2">
        <f>ROUND(13893*D9*1.04,2)</f>
        <v>22540</v>
      </c>
      <c r="E10" s="2">
        <f t="shared" ref="E10:H10" si="2">ROUND(13893*E9*1.04,2)</f>
        <v>23262.44</v>
      </c>
      <c r="F10" s="2">
        <f t="shared" si="2"/>
        <v>24851.8</v>
      </c>
      <c r="G10" s="2">
        <f t="shared" si="2"/>
        <v>25718.720000000001</v>
      </c>
      <c r="H10" s="2">
        <f t="shared" si="2"/>
        <v>26441.16</v>
      </c>
      <c r="I10" s="2">
        <f t="shared" ref="I10:I42" si="3">SUM(D10:H10)</f>
        <v>122814.12000000001</v>
      </c>
      <c r="J10" s="16"/>
      <c r="K10" s="16"/>
    </row>
    <row r="11" spans="1:11" ht="53.25" customHeight="1" x14ac:dyDescent="0.25">
      <c r="A11" s="5">
        <v>4</v>
      </c>
      <c r="B11" s="3" t="s">
        <v>24</v>
      </c>
      <c r="C11" s="5" t="s">
        <v>6</v>
      </c>
      <c r="D11" s="2">
        <f>ROUND(D10*0.25,2)</f>
        <v>5635</v>
      </c>
      <c r="E11" s="2">
        <f t="shared" ref="E11:G11" si="4">ROUND(E10*0.25,2)</f>
        <v>5815.61</v>
      </c>
      <c r="F11" s="2">
        <f t="shared" si="4"/>
        <v>6212.95</v>
      </c>
      <c r="G11" s="2">
        <f t="shared" si="4"/>
        <v>6429.68</v>
      </c>
      <c r="H11" s="2">
        <f t="shared" ref="H11" si="5">ROUND(H10*0.25,2)</f>
        <v>6610.29</v>
      </c>
      <c r="I11" s="2">
        <f t="shared" si="3"/>
        <v>30703.530000000002</v>
      </c>
      <c r="J11" s="16"/>
      <c r="K11" s="16"/>
    </row>
    <row r="12" spans="1:11" ht="51.75" customHeight="1" x14ac:dyDescent="0.25">
      <c r="A12" s="4">
        <v>5</v>
      </c>
      <c r="B12" s="3" t="s">
        <v>22</v>
      </c>
      <c r="C12" s="5" t="s">
        <v>6</v>
      </c>
      <c r="D12" s="2">
        <f>ROUND((D10)*0.2,2)</f>
        <v>4508</v>
      </c>
      <c r="E12" s="2">
        <f t="shared" ref="E12:G12" si="6">ROUND((E10)*0.2,2)</f>
        <v>4652.49</v>
      </c>
      <c r="F12" s="2">
        <f t="shared" si="6"/>
        <v>4970.3599999999997</v>
      </c>
      <c r="G12" s="2">
        <f t="shared" si="6"/>
        <v>5143.74</v>
      </c>
      <c r="H12" s="2">
        <f t="shared" ref="H12" si="7">ROUND((H10)*0.2,2)</f>
        <v>5288.23</v>
      </c>
      <c r="I12" s="2">
        <f t="shared" si="3"/>
        <v>24562.819999999996</v>
      </c>
      <c r="J12" s="16"/>
      <c r="K12" s="16"/>
    </row>
    <row r="13" spans="1:11" ht="48.75" customHeight="1" x14ac:dyDescent="0.25">
      <c r="A13" s="5">
        <v>6</v>
      </c>
      <c r="B13" s="3" t="s">
        <v>23</v>
      </c>
      <c r="C13" s="5" t="s">
        <v>6</v>
      </c>
      <c r="D13" s="2">
        <f>ROUND(D10*0.2,2)</f>
        <v>4508</v>
      </c>
      <c r="E13" s="2">
        <f t="shared" ref="E13:G13" si="8">ROUND(E10*0.2,2)</f>
        <v>4652.49</v>
      </c>
      <c r="F13" s="2">
        <f t="shared" si="8"/>
        <v>4970.3599999999997</v>
      </c>
      <c r="G13" s="2">
        <f t="shared" si="8"/>
        <v>5143.74</v>
      </c>
      <c r="H13" s="2">
        <f t="shared" ref="H13" si="9">ROUND(H10*0.2,2)</f>
        <v>5288.23</v>
      </c>
      <c r="I13" s="2">
        <f t="shared" si="3"/>
        <v>24562.819999999996</v>
      </c>
      <c r="J13" s="16"/>
      <c r="K13" s="16"/>
    </row>
    <row r="14" spans="1:11" ht="45" x14ac:dyDescent="0.25">
      <c r="A14" s="26">
        <v>7</v>
      </c>
      <c r="B14" s="3" t="s">
        <v>27</v>
      </c>
      <c r="C14" s="25" t="s">
        <v>6</v>
      </c>
      <c r="D14" s="2">
        <f>ROUND((D10)*0.15,2)</f>
        <v>3381</v>
      </c>
      <c r="E14" s="2">
        <f t="shared" ref="E14:G14" si="10">ROUND((E10)*0.15,2)</f>
        <v>3489.37</v>
      </c>
      <c r="F14" s="2">
        <f t="shared" si="10"/>
        <v>3727.77</v>
      </c>
      <c r="G14" s="2">
        <f t="shared" si="10"/>
        <v>3857.81</v>
      </c>
      <c r="H14" s="2">
        <f t="shared" ref="H14" si="11">ROUND((H10)*0.15,2)</f>
        <v>3966.17</v>
      </c>
      <c r="I14" s="2">
        <f t="shared" si="3"/>
        <v>18422.12</v>
      </c>
      <c r="J14" s="17"/>
      <c r="K14" s="17"/>
    </row>
    <row r="15" spans="1:11" ht="45" x14ac:dyDescent="0.25">
      <c r="A15" s="25">
        <v>8</v>
      </c>
      <c r="B15" s="3" t="s">
        <v>26</v>
      </c>
      <c r="C15" s="25" t="s">
        <v>6</v>
      </c>
      <c r="D15" s="2">
        <f>ROUND(D10*0.01,2)</f>
        <v>225.4</v>
      </c>
      <c r="E15" s="2">
        <f t="shared" ref="E15:G15" si="12">ROUND(E10*0.01,2)</f>
        <v>232.62</v>
      </c>
      <c r="F15" s="2">
        <f t="shared" si="12"/>
        <v>248.52</v>
      </c>
      <c r="G15" s="2">
        <f t="shared" si="12"/>
        <v>257.19</v>
      </c>
      <c r="H15" s="2">
        <f t="shared" ref="H15" si="13">ROUND(H10*0.01,2)</f>
        <v>264.41000000000003</v>
      </c>
      <c r="I15" s="2">
        <f t="shared" si="3"/>
        <v>1228.1400000000001</v>
      </c>
      <c r="J15" s="17"/>
      <c r="K15" s="17"/>
    </row>
    <row r="16" spans="1:11" ht="30" x14ac:dyDescent="0.25">
      <c r="A16" s="5">
        <v>9</v>
      </c>
      <c r="B16" s="3" t="s">
        <v>28</v>
      </c>
      <c r="C16" s="5" t="s">
        <v>6</v>
      </c>
      <c r="D16" s="5">
        <f>ROUND((D10+D11+D12+D13+D14+D15)*0.01,2)</f>
        <v>407.97</v>
      </c>
      <c r="E16" s="25">
        <f>ROUND((E10+E11+E12+E13+E14+E15)*0.01,2)</f>
        <v>421.05</v>
      </c>
      <c r="F16" s="25">
        <f>ROUND((F10+F11+F12+F13+F14+F15)*0.01,2)</f>
        <v>449.82</v>
      </c>
      <c r="G16" s="25">
        <f>ROUND((G10+G11+G12+G13+G14+G15)*0.01,2)</f>
        <v>465.51</v>
      </c>
      <c r="H16" s="25">
        <f>ROUND((H10+H11+H12+H13+H14+H15)*0.01,2)</f>
        <v>478.58</v>
      </c>
      <c r="I16" s="2">
        <f t="shared" si="3"/>
        <v>2222.9299999999998</v>
      </c>
    </row>
    <row r="17" spans="1:10" ht="31.5" customHeight="1" x14ac:dyDescent="0.25">
      <c r="A17" s="4">
        <v>10</v>
      </c>
      <c r="B17" s="3" t="s">
        <v>11</v>
      </c>
      <c r="C17" s="5" t="s">
        <v>6</v>
      </c>
      <c r="D17" s="1">
        <f>ROUND((D10+D11+D12+D13+D14+D15+D16)*0.302,2)</f>
        <v>12444.02</v>
      </c>
      <c r="E17" s="1">
        <f t="shared" ref="E17:H17" si="14">ROUND((E10+E11+E12+E13+E14+E15+E16)*0.302,2)</f>
        <v>12842.87</v>
      </c>
      <c r="F17" s="1">
        <f t="shared" si="14"/>
        <v>13720.34</v>
      </c>
      <c r="G17" s="1">
        <f t="shared" si="14"/>
        <v>14198.95</v>
      </c>
      <c r="H17" s="1">
        <f t="shared" si="14"/>
        <v>14597.8</v>
      </c>
      <c r="I17" s="2">
        <f t="shared" si="3"/>
        <v>67803.98</v>
      </c>
    </row>
    <row r="18" spans="1:10" x14ac:dyDescent="0.25">
      <c r="A18" s="5">
        <v>11</v>
      </c>
      <c r="B18" s="3" t="s">
        <v>8</v>
      </c>
      <c r="C18" s="5"/>
      <c r="D18" s="2"/>
      <c r="E18" s="2"/>
      <c r="F18" s="2"/>
      <c r="G18" s="2"/>
      <c r="H18" s="2"/>
      <c r="I18" s="2"/>
    </row>
    <row r="19" spans="1:10" x14ac:dyDescent="0.25">
      <c r="A19" s="5"/>
      <c r="B19" s="14" t="s">
        <v>9</v>
      </c>
      <c r="C19" s="5" t="s">
        <v>6</v>
      </c>
      <c r="D19" s="2">
        <f>D10+D11+D12+D13+D14+D15+D16+D17</f>
        <v>53649.39</v>
      </c>
      <c r="E19" s="2">
        <f t="shared" ref="E19:H19" si="15">E10+E11+E12+E13+E14+E15+E16+E17</f>
        <v>55368.94000000001</v>
      </c>
      <c r="F19" s="2">
        <f t="shared" si="15"/>
        <v>59151.92</v>
      </c>
      <c r="G19" s="2">
        <f t="shared" si="15"/>
        <v>61215.34</v>
      </c>
      <c r="H19" s="2">
        <f t="shared" si="15"/>
        <v>62934.869999999995</v>
      </c>
      <c r="I19" s="2">
        <f t="shared" si="3"/>
        <v>292320.45999999996</v>
      </c>
    </row>
    <row r="20" spans="1:10" x14ac:dyDescent="0.25">
      <c r="A20" s="13"/>
      <c r="B20" s="14" t="s">
        <v>10</v>
      </c>
      <c r="C20" s="5" t="s">
        <v>6</v>
      </c>
      <c r="D20" s="2">
        <f t="shared" ref="D20:H20" si="16">ROUND(D19*12,2)</f>
        <v>643792.68000000005</v>
      </c>
      <c r="E20" s="2">
        <f t="shared" si="16"/>
        <v>664427.28</v>
      </c>
      <c r="F20" s="2">
        <f t="shared" si="16"/>
        <v>709823.04</v>
      </c>
      <c r="G20" s="2">
        <f t="shared" si="16"/>
        <v>734584.08</v>
      </c>
      <c r="H20" s="2">
        <f t="shared" si="16"/>
        <v>755218.44</v>
      </c>
      <c r="I20" s="2">
        <f t="shared" si="3"/>
        <v>3507845.52</v>
      </c>
      <c r="J20" s="17"/>
    </row>
    <row r="21" spans="1:10" ht="39.75" customHeight="1" x14ac:dyDescent="0.25">
      <c r="A21" s="13"/>
      <c r="B21" s="42" t="s">
        <v>30</v>
      </c>
      <c r="C21" s="43"/>
      <c r="D21" s="2"/>
      <c r="E21" s="2"/>
      <c r="F21" s="2"/>
      <c r="G21" s="2"/>
      <c r="H21" s="2"/>
      <c r="I21" s="12"/>
    </row>
    <row r="22" spans="1:10" ht="39" customHeight="1" x14ac:dyDescent="0.25">
      <c r="A22" s="4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v>10</v>
      </c>
      <c r="G22" s="12">
        <v>10</v>
      </c>
      <c r="H22" s="12">
        <v>10</v>
      </c>
      <c r="I22" s="12">
        <f t="shared" si="3"/>
        <v>50</v>
      </c>
    </row>
    <row r="23" spans="1:10" ht="51" customHeight="1" x14ac:dyDescent="0.25">
      <c r="A23" s="5">
        <v>2</v>
      </c>
      <c r="B23" s="3" t="s">
        <v>5</v>
      </c>
      <c r="C23" s="5" t="s">
        <v>4</v>
      </c>
      <c r="D23" s="2">
        <f t="shared" ref="D23:G23" si="17">ROUND(D22/18,2)</f>
        <v>0.56000000000000005</v>
      </c>
      <c r="E23" s="2">
        <f t="shared" si="17"/>
        <v>0.56000000000000005</v>
      </c>
      <c r="F23" s="2">
        <f t="shared" si="17"/>
        <v>0.56000000000000005</v>
      </c>
      <c r="G23" s="2">
        <f t="shared" si="17"/>
        <v>0.56000000000000005</v>
      </c>
      <c r="H23" s="2">
        <f t="shared" ref="H23" si="18">ROUND(H22/18,2)</f>
        <v>0.56000000000000005</v>
      </c>
      <c r="I23" s="2">
        <f>SUM(D23:H23)</f>
        <v>2.8000000000000003</v>
      </c>
    </row>
    <row r="24" spans="1:10" ht="45" x14ac:dyDescent="0.25">
      <c r="A24" s="4">
        <v>3</v>
      </c>
      <c r="B24" s="3" t="s">
        <v>20</v>
      </c>
      <c r="C24" s="5" t="s">
        <v>6</v>
      </c>
      <c r="D24" s="2">
        <f>ROUND(13893*D23*1.04,2)</f>
        <v>8091.28</v>
      </c>
      <c r="E24" s="2">
        <f t="shared" ref="E24:H24" si="19">ROUND(13893*E23*1.04,2)</f>
        <v>8091.28</v>
      </c>
      <c r="F24" s="2">
        <f t="shared" si="19"/>
        <v>8091.28</v>
      </c>
      <c r="G24" s="2">
        <f t="shared" si="19"/>
        <v>8091.28</v>
      </c>
      <c r="H24" s="2">
        <f t="shared" si="19"/>
        <v>8091.28</v>
      </c>
      <c r="I24" s="2">
        <f t="shared" si="3"/>
        <v>40456.400000000001</v>
      </c>
    </row>
    <row r="25" spans="1:10" ht="54" customHeight="1" x14ac:dyDescent="0.25">
      <c r="A25" s="5">
        <v>4</v>
      </c>
      <c r="B25" s="3" t="s">
        <v>21</v>
      </c>
      <c r="C25" s="5" t="s">
        <v>6</v>
      </c>
      <c r="D25" s="2">
        <f>ROUND(D24*0.25,2)</f>
        <v>2022.82</v>
      </c>
      <c r="E25" s="2">
        <f t="shared" ref="E25:G25" si="20">ROUND(E24*0.25,2)</f>
        <v>2022.82</v>
      </c>
      <c r="F25" s="2">
        <f t="shared" si="20"/>
        <v>2022.82</v>
      </c>
      <c r="G25" s="2">
        <f t="shared" si="20"/>
        <v>2022.82</v>
      </c>
      <c r="H25" s="2">
        <f t="shared" ref="H25" si="21">ROUND(H24*0.25,2)</f>
        <v>2022.82</v>
      </c>
      <c r="I25" s="2">
        <f t="shared" si="3"/>
        <v>10114.1</v>
      </c>
    </row>
    <row r="26" spans="1:10" ht="64.5" customHeight="1" x14ac:dyDescent="0.25">
      <c r="A26" s="4">
        <v>5</v>
      </c>
      <c r="B26" s="3" t="s">
        <v>25</v>
      </c>
      <c r="C26" s="5" t="s">
        <v>6</v>
      </c>
      <c r="D26" s="2">
        <f>ROUND((D24)*0.2,2)</f>
        <v>1618.26</v>
      </c>
      <c r="E26" s="2">
        <f t="shared" ref="E26:G26" si="22">ROUND((E24)*0.2,2)</f>
        <v>1618.26</v>
      </c>
      <c r="F26" s="2">
        <f t="shared" si="22"/>
        <v>1618.26</v>
      </c>
      <c r="G26" s="2">
        <f t="shared" si="22"/>
        <v>1618.26</v>
      </c>
      <c r="H26" s="2">
        <f t="shared" ref="H26" si="23">ROUND((H24)*0.2,2)</f>
        <v>1618.26</v>
      </c>
      <c r="I26" s="2">
        <f t="shared" si="3"/>
        <v>8091.3</v>
      </c>
    </row>
    <row r="27" spans="1:10" ht="30" x14ac:dyDescent="0.25">
      <c r="A27" s="4">
        <v>6</v>
      </c>
      <c r="B27" s="3" t="s">
        <v>23</v>
      </c>
      <c r="C27" s="5" t="s">
        <v>6</v>
      </c>
      <c r="D27" s="2">
        <f>ROUND(D24*0.2,2)</f>
        <v>1618.26</v>
      </c>
      <c r="E27" s="2">
        <f t="shared" ref="E27:G27" si="24">ROUND(E24*0.2,2)</f>
        <v>1618.26</v>
      </c>
      <c r="F27" s="2">
        <f t="shared" si="24"/>
        <v>1618.26</v>
      </c>
      <c r="G27" s="2">
        <f t="shared" si="24"/>
        <v>1618.26</v>
      </c>
      <c r="H27" s="2">
        <f t="shared" ref="H27" si="25">ROUND(H24*0.2,2)</f>
        <v>1618.26</v>
      </c>
      <c r="I27" s="2">
        <f t="shared" si="3"/>
        <v>8091.3</v>
      </c>
    </row>
    <row r="28" spans="1:10" ht="45" x14ac:dyDescent="0.25">
      <c r="A28" s="5">
        <v>7</v>
      </c>
      <c r="B28" s="3" t="s">
        <v>27</v>
      </c>
      <c r="C28" s="25" t="s">
        <v>6</v>
      </c>
      <c r="D28" s="2">
        <f>ROUND((D24)*0.15,2)</f>
        <v>1213.69</v>
      </c>
      <c r="E28" s="2">
        <f t="shared" ref="E28:G28" si="26">ROUND((E24)*0.15,2)</f>
        <v>1213.69</v>
      </c>
      <c r="F28" s="2">
        <f t="shared" si="26"/>
        <v>1213.69</v>
      </c>
      <c r="G28" s="2">
        <f t="shared" si="26"/>
        <v>1213.69</v>
      </c>
      <c r="H28" s="2">
        <f t="shared" ref="H28" si="27">ROUND((H24)*0.15,2)</f>
        <v>1213.69</v>
      </c>
      <c r="I28" s="2">
        <f t="shared" si="3"/>
        <v>6068.4500000000007</v>
      </c>
    </row>
    <row r="29" spans="1:10" ht="45" x14ac:dyDescent="0.25">
      <c r="A29" s="4">
        <v>8</v>
      </c>
      <c r="B29" s="3" t="s">
        <v>26</v>
      </c>
      <c r="C29" s="25" t="s">
        <v>6</v>
      </c>
      <c r="D29" s="2">
        <f>ROUND(D24*0.01,2)</f>
        <v>80.91</v>
      </c>
      <c r="E29" s="2">
        <f t="shared" ref="E29:G29" si="28">ROUND(E24*0.01,2)</f>
        <v>80.91</v>
      </c>
      <c r="F29" s="2">
        <f t="shared" si="28"/>
        <v>80.91</v>
      </c>
      <c r="G29" s="2">
        <f t="shared" si="28"/>
        <v>80.91</v>
      </c>
      <c r="H29" s="2">
        <f t="shared" ref="H29" si="29">ROUND(H24*0.01,2)</f>
        <v>80.91</v>
      </c>
      <c r="I29" s="2">
        <f t="shared" si="3"/>
        <v>404.54999999999995</v>
      </c>
    </row>
    <row r="30" spans="1:10" ht="30" x14ac:dyDescent="0.25">
      <c r="A30" s="4">
        <v>9</v>
      </c>
      <c r="B30" s="3" t="s">
        <v>28</v>
      </c>
      <c r="C30" s="5" t="s">
        <v>6</v>
      </c>
      <c r="D30" s="2">
        <f>ROUND((D24+D25+D26+D27+D28+D29)*0.01,2)</f>
        <v>146.44999999999999</v>
      </c>
      <c r="E30" s="2">
        <f>ROUND((E24+E25+E26+E27+E28+E29)*0.01,2)</f>
        <v>146.44999999999999</v>
      </c>
      <c r="F30" s="2">
        <f>ROUND((F24+F25+F26+F27+F28+F29)*0.01,2)</f>
        <v>146.44999999999999</v>
      </c>
      <c r="G30" s="2">
        <f>ROUND((G24+G25+G26+G27+G28+G29)*0.01,2)</f>
        <v>146.44999999999999</v>
      </c>
      <c r="H30" s="2">
        <f>ROUND((H24+H25+H26+H27+H28+H29)*0.01,2)</f>
        <v>146.44999999999999</v>
      </c>
      <c r="I30" s="2">
        <f t="shared" si="3"/>
        <v>732.25</v>
      </c>
    </row>
    <row r="31" spans="1:10" x14ac:dyDescent="0.25">
      <c r="A31" s="5">
        <v>10</v>
      </c>
      <c r="B31" s="3" t="s">
        <v>11</v>
      </c>
      <c r="C31" s="5" t="s">
        <v>6</v>
      </c>
      <c r="D31" s="1">
        <f>ROUND((D24+D25+D26+D27+D28+D29+D30)*0.302,2)</f>
        <v>4467.08</v>
      </c>
      <c r="E31" s="1">
        <f t="shared" ref="E31:H31" si="30">ROUND((E24+E25+E26+E27+E28+E29+E30)*0.302,2)</f>
        <v>4467.08</v>
      </c>
      <c r="F31" s="1">
        <f t="shared" si="30"/>
        <v>4467.08</v>
      </c>
      <c r="G31" s="1">
        <f t="shared" si="30"/>
        <v>4467.08</v>
      </c>
      <c r="H31" s="1">
        <f t="shared" si="30"/>
        <v>4467.08</v>
      </c>
      <c r="I31" s="2">
        <f t="shared" si="3"/>
        <v>22335.4</v>
      </c>
    </row>
    <row r="32" spans="1:10" ht="30" x14ac:dyDescent="0.25">
      <c r="A32" s="4">
        <v>11</v>
      </c>
      <c r="B32" s="3" t="s">
        <v>19</v>
      </c>
      <c r="C32" s="5" t="s">
        <v>6</v>
      </c>
      <c r="D32" s="2"/>
      <c r="E32" s="2"/>
      <c r="F32" s="2"/>
      <c r="G32" s="2"/>
      <c r="H32" s="2"/>
      <c r="I32" s="2"/>
    </row>
    <row r="33" spans="1:9" x14ac:dyDescent="0.25">
      <c r="A33" s="13"/>
      <c r="B33" s="14" t="s">
        <v>9</v>
      </c>
      <c r="C33" s="5" t="s">
        <v>6</v>
      </c>
      <c r="D33" s="2">
        <f>D24+D25+D26+D27+D28+D29+D30+D31</f>
        <v>19258.75</v>
      </c>
      <c r="E33" s="2">
        <f t="shared" ref="E33:H33" si="31">E24+E25+E26+E27+E28+E29+E30+E31</f>
        <v>19258.75</v>
      </c>
      <c r="F33" s="2">
        <f t="shared" si="31"/>
        <v>19258.75</v>
      </c>
      <c r="G33" s="2">
        <f t="shared" si="31"/>
        <v>19258.75</v>
      </c>
      <c r="H33" s="2">
        <f t="shared" si="31"/>
        <v>19258.75</v>
      </c>
      <c r="I33" s="2">
        <f t="shared" si="3"/>
        <v>96293.75</v>
      </c>
    </row>
    <row r="34" spans="1:9" x14ac:dyDescent="0.25">
      <c r="A34" s="13"/>
      <c r="B34" s="14" t="s">
        <v>10</v>
      </c>
      <c r="C34" s="5" t="s">
        <v>6</v>
      </c>
      <c r="D34" s="2">
        <f t="shared" ref="D34" si="32">ROUND(D33*12,2)</f>
        <v>231105</v>
      </c>
      <c r="E34" s="2">
        <f t="shared" ref="E34:H34" si="33">ROUND(E33*12,2)</f>
        <v>231105</v>
      </c>
      <c r="F34" s="2">
        <f t="shared" si="33"/>
        <v>231105</v>
      </c>
      <c r="G34" s="2">
        <f t="shared" si="33"/>
        <v>231105</v>
      </c>
      <c r="H34" s="2">
        <f t="shared" si="33"/>
        <v>231105</v>
      </c>
      <c r="I34" s="2">
        <f t="shared" si="3"/>
        <v>1155525</v>
      </c>
    </row>
    <row r="35" spans="1:9" ht="19.5" customHeight="1" x14ac:dyDescent="0.25">
      <c r="A35" s="13"/>
      <c r="B35" s="44" t="s">
        <v>12</v>
      </c>
      <c r="C35" s="45"/>
      <c r="D35" s="13"/>
      <c r="E35" s="13"/>
      <c r="F35" s="13"/>
      <c r="G35" s="13"/>
      <c r="H35" s="13"/>
      <c r="I35" s="2"/>
    </row>
    <row r="36" spans="1:9" x14ac:dyDescent="0.25">
      <c r="A36" s="13"/>
      <c r="B36" s="3" t="s">
        <v>36</v>
      </c>
      <c r="C36" s="5" t="s">
        <v>6</v>
      </c>
      <c r="D36" s="2">
        <f>ROUND((D20+D34)*0.179,2)</f>
        <v>156606.68</v>
      </c>
      <c r="E36" s="2">
        <f>ROUND((E20+E34)*0.179,2)</f>
        <v>160300.28</v>
      </c>
      <c r="F36" s="2">
        <f>ROUND((F20+F34)*0.179,2)</f>
        <v>168426.12</v>
      </c>
      <c r="G36" s="2">
        <f>ROUND((G20+G34)*0.179,2)</f>
        <v>172858.35</v>
      </c>
      <c r="H36" s="2">
        <f>ROUND((H20+H34)*0.179,2)</f>
        <v>176551.9</v>
      </c>
      <c r="I36" s="2">
        <f t="shared" si="3"/>
        <v>834743.33</v>
      </c>
    </row>
    <row r="37" spans="1:9" ht="66" customHeight="1" x14ac:dyDescent="0.25">
      <c r="A37" s="13"/>
      <c r="B37" s="40" t="s">
        <v>14</v>
      </c>
      <c r="C37" s="41"/>
      <c r="D37" s="2"/>
      <c r="E37" s="2"/>
      <c r="F37" s="2"/>
      <c r="G37" s="2"/>
      <c r="H37" s="2"/>
      <c r="I37" s="2"/>
    </row>
    <row r="38" spans="1:9" ht="25.5" customHeight="1" x14ac:dyDescent="0.25">
      <c r="A38" s="13"/>
      <c r="B38" s="3" t="s">
        <v>37</v>
      </c>
      <c r="C38" s="5" t="s">
        <v>6</v>
      </c>
      <c r="D38" s="2">
        <f>ROUND(0.131*(D20+D34),2)</f>
        <v>114611.6</v>
      </c>
      <c r="E38" s="2">
        <f>ROUND(0.131*(E20+E34),2)</f>
        <v>117314.73</v>
      </c>
      <c r="F38" s="2">
        <f>ROUND(0.131*(F20+F34),2)</f>
        <v>123261.57</v>
      </c>
      <c r="G38" s="2">
        <f>ROUND(0.131*(G20+G34),2)</f>
        <v>126505.27</v>
      </c>
      <c r="H38" s="2">
        <f>ROUND(0.131*(H20+H34),2)</f>
        <v>129208.37</v>
      </c>
      <c r="I38" s="2">
        <f t="shared" si="3"/>
        <v>610901.54</v>
      </c>
    </row>
    <row r="39" spans="1:9" ht="66.75" customHeight="1" x14ac:dyDescent="0.25">
      <c r="A39" s="13"/>
      <c r="B39" s="40" t="s">
        <v>13</v>
      </c>
      <c r="C39" s="41"/>
      <c r="D39" s="13"/>
      <c r="E39" s="13"/>
      <c r="F39" s="13"/>
      <c r="G39" s="13"/>
      <c r="H39" s="13"/>
      <c r="I39" s="2"/>
    </row>
    <row r="40" spans="1:9" ht="30.75" customHeight="1" x14ac:dyDescent="0.25">
      <c r="A40" s="13"/>
      <c r="B40" s="3" t="s">
        <v>44</v>
      </c>
      <c r="C40" s="5" t="s">
        <v>6</v>
      </c>
      <c r="D40" s="2">
        <f>ROUND(0.176*(D20+D34),2)</f>
        <v>153981.99</v>
      </c>
      <c r="E40" s="2">
        <f>ROUND(0.176*(E20+E34),2)</f>
        <v>157613.68</v>
      </c>
      <c r="F40" s="2">
        <f>ROUND(0.176*(F20+F34),2)</f>
        <v>165603.34</v>
      </c>
      <c r="G40" s="2">
        <f>ROUND(0.176*(G20+G34),2)</f>
        <v>169961.28</v>
      </c>
      <c r="H40" s="2">
        <f>ROUND(0.176*(H20+H34),2)</f>
        <v>173592.93</v>
      </c>
      <c r="I40" s="2">
        <f t="shared" si="3"/>
        <v>820753.22</v>
      </c>
    </row>
    <row r="41" spans="1:9" ht="68.25" customHeight="1" x14ac:dyDescent="0.25">
      <c r="A41" s="13"/>
      <c r="B41" s="40" t="s">
        <v>15</v>
      </c>
      <c r="C41" s="41"/>
      <c r="D41" s="13"/>
      <c r="E41" s="13"/>
      <c r="F41" s="13"/>
      <c r="G41" s="13"/>
      <c r="H41" s="13"/>
      <c r="I41" s="2"/>
    </row>
    <row r="42" spans="1:9" ht="15.75" x14ac:dyDescent="0.25">
      <c r="A42" s="13"/>
      <c r="B42" s="18"/>
      <c r="C42" s="5" t="s">
        <v>6</v>
      </c>
      <c r="D42" s="2">
        <f>D20+D36+D38+D40+D34</f>
        <v>1300097.9500000002</v>
      </c>
      <c r="E42" s="2">
        <f>E20+E36+E38+E40+E34</f>
        <v>1330760.97</v>
      </c>
      <c r="F42" s="2">
        <f>F20+F36+F38+F40+F34</f>
        <v>1398219.07</v>
      </c>
      <c r="G42" s="2">
        <f>G20+G36+G38+G40+G34</f>
        <v>1435013.98</v>
      </c>
      <c r="H42" s="2">
        <f>H20+H36+H38+H40+H34</f>
        <v>1465676.64</v>
      </c>
      <c r="I42" s="2">
        <f t="shared" si="3"/>
        <v>6929768.6100000003</v>
      </c>
    </row>
    <row r="43" spans="1:9" ht="20.25" customHeight="1" x14ac:dyDescent="0.25">
      <c r="A43" s="13"/>
      <c r="B43" s="34" t="s">
        <v>50</v>
      </c>
      <c r="C43" s="37" t="s">
        <v>49</v>
      </c>
      <c r="D43" s="12">
        <v>25</v>
      </c>
      <c r="E43" s="12">
        <v>25</v>
      </c>
      <c r="F43" s="12">
        <v>25</v>
      </c>
      <c r="G43" s="12">
        <v>25</v>
      </c>
      <c r="H43" s="12">
        <v>25</v>
      </c>
      <c r="I43" s="12">
        <v>25</v>
      </c>
    </row>
    <row r="44" spans="1:9" ht="105" customHeight="1" x14ac:dyDescent="0.25">
      <c r="A44" s="13"/>
      <c r="B44" s="34" t="s">
        <v>53</v>
      </c>
      <c r="C44" s="37" t="s">
        <v>6</v>
      </c>
      <c r="D44" s="12"/>
      <c r="E44" s="12"/>
      <c r="F44" s="12"/>
      <c r="G44" s="12"/>
      <c r="H44" s="12"/>
      <c r="I44" s="12">
        <f>ROUND(I42/I43/5,0)</f>
        <v>55438</v>
      </c>
    </row>
    <row r="45" spans="1:9" ht="97.5" customHeight="1" x14ac:dyDescent="0.25">
      <c r="A45" s="13"/>
      <c r="B45" s="34" t="s">
        <v>51</v>
      </c>
      <c r="C45" s="37" t="s">
        <v>6</v>
      </c>
      <c r="D45" s="2"/>
      <c r="E45" s="2"/>
      <c r="F45" s="2"/>
      <c r="G45" s="2"/>
      <c r="H45" s="2"/>
      <c r="I45" s="12">
        <v>49312</v>
      </c>
    </row>
    <row r="46" spans="1:9" ht="118.5" customHeight="1" x14ac:dyDescent="0.25">
      <c r="A46" s="13"/>
      <c r="B46" s="35" t="s">
        <v>46</v>
      </c>
      <c r="C46" s="55" t="s">
        <v>52</v>
      </c>
      <c r="D46" s="2"/>
      <c r="E46" s="2"/>
      <c r="F46" s="2"/>
      <c r="G46" s="2"/>
      <c r="H46" s="2"/>
      <c r="I46" s="15">
        <f>ROUND(I44/I45,3)</f>
        <v>1.1240000000000001</v>
      </c>
    </row>
    <row r="47" spans="1:9" ht="197.25" customHeight="1" x14ac:dyDescent="0.25">
      <c r="A47" s="21"/>
      <c r="B47" s="53"/>
      <c r="C47" s="53"/>
      <c r="D47" s="20"/>
      <c r="E47" s="20"/>
      <c r="F47" s="20"/>
      <c r="G47" s="20"/>
      <c r="H47" s="20"/>
      <c r="I47" s="20"/>
    </row>
    <row r="48" spans="1:9" ht="53.25" customHeight="1" x14ac:dyDescent="0.25">
      <c r="A48" s="21"/>
      <c r="B48" s="53"/>
      <c r="C48" s="53"/>
      <c r="D48" s="54"/>
      <c r="E48" s="54"/>
      <c r="F48" s="54"/>
      <c r="G48" s="54"/>
      <c r="H48" s="54"/>
      <c r="I48" s="20"/>
    </row>
    <row r="49" spans="1:10" x14ac:dyDescent="0.25">
      <c r="A49" s="21"/>
      <c r="B49" s="21"/>
      <c r="C49" s="21"/>
      <c r="D49" s="20"/>
      <c r="E49" s="20"/>
      <c r="F49" s="20"/>
      <c r="G49" s="20"/>
      <c r="H49" s="20"/>
      <c r="I49" s="20"/>
      <c r="J49" s="21"/>
    </row>
    <row r="50" spans="1:10" x14ac:dyDescent="0.25">
      <c r="D50" s="20"/>
      <c r="E50" s="20"/>
      <c r="F50" s="20"/>
      <c r="G50" s="20"/>
      <c r="H50" s="20"/>
      <c r="I50" s="20"/>
      <c r="J50" s="21"/>
    </row>
  </sheetData>
  <mergeCells count="14">
    <mergeCell ref="B48:C48"/>
    <mergeCell ref="B47:C47"/>
    <mergeCell ref="B35:C35"/>
    <mergeCell ref="B37:C37"/>
    <mergeCell ref="B39:C39"/>
    <mergeCell ref="B41:C41"/>
    <mergeCell ref="H1:I1"/>
    <mergeCell ref="C5:C6"/>
    <mergeCell ref="D5:G5"/>
    <mergeCell ref="B21:C21"/>
    <mergeCell ref="A3:I3"/>
    <mergeCell ref="B7:C7"/>
    <mergeCell ref="A5:A6"/>
    <mergeCell ref="B5:B6"/>
  </mergeCells>
  <printOptions horizontalCentered="1"/>
  <pageMargins left="0.19685039370078741" right="0" top="0.55118110236220474" bottom="0" header="0" footer="0"/>
  <pageSetup paperSize="9" scale="60" orientation="portrait" r:id="rId1"/>
  <rowBreaks count="1" manualBreakCount="1">
    <brk id="3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zoomScale="78" zoomScaleNormal="77" zoomScaleSheetLayoutView="78" workbookViewId="0">
      <pane xSplit="3" ySplit="6" topLeftCell="D44" activePane="bottomRight" state="frozen"/>
      <selection pane="topRight" activeCell="D1" sqref="D1"/>
      <selection pane="bottomLeft" activeCell="A5" sqref="A5"/>
      <selection pane="bottomRight" activeCell="A45" sqref="A45:I45"/>
    </sheetView>
  </sheetViews>
  <sheetFormatPr defaultRowHeight="15" x14ac:dyDescent="0.25"/>
  <cols>
    <col min="1" max="1" width="7.140625" style="6" customWidth="1"/>
    <col min="2" max="2" width="43.8554687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3" style="6" customWidth="1"/>
    <col min="7" max="8" width="13.42578125" style="6" customWidth="1"/>
    <col min="9" max="9" width="16.42578125" style="6" customWidth="1"/>
    <col min="10" max="10" width="11.28515625" style="6" bestFit="1" customWidth="1"/>
    <col min="11" max="16384" width="9.140625" style="6"/>
  </cols>
  <sheetData>
    <row r="1" spans="1:11" ht="18.75" x14ac:dyDescent="0.3">
      <c r="H1" s="49" t="s">
        <v>58</v>
      </c>
      <c r="I1" s="49"/>
    </row>
    <row r="2" spans="1:11" s="7" customFormat="1" ht="18.75" x14ac:dyDescent="0.3">
      <c r="I2" s="24"/>
    </row>
    <row r="3" spans="1:11" s="7" customFormat="1" ht="52.5" customHeight="1" x14ac:dyDescent="0.3">
      <c r="A3" s="52" t="s">
        <v>59</v>
      </c>
      <c r="B3" s="52"/>
      <c r="C3" s="52"/>
      <c r="D3" s="52"/>
      <c r="E3" s="52"/>
      <c r="F3" s="52"/>
      <c r="G3" s="52"/>
      <c r="H3" s="52"/>
      <c r="I3" s="52"/>
    </row>
    <row r="5" spans="1:11" ht="15" customHeight="1" x14ac:dyDescent="0.25">
      <c r="A5" s="46" t="s">
        <v>1</v>
      </c>
      <c r="B5" s="48" t="s">
        <v>2</v>
      </c>
      <c r="C5" s="48" t="s">
        <v>3</v>
      </c>
      <c r="D5" s="50" t="s">
        <v>7</v>
      </c>
      <c r="E5" s="51"/>
      <c r="F5" s="51"/>
      <c r="G5" s="51"/>
      <c r="H5" s="30"/>
      <c r="I5" s="8"/>
    </row>
    <row r="6" spans="1:11" ht="15" customHeight="1" x14ac:dyDescent="0.25">
      <c r="A6" s="47"/>
      <c r="B6" s="48"/>
      <c r="C6" s="48"/>
      <c r="D6" s="29" t="s">
        <v>31</v>
      </c>
      <c r="E6" s="29" t="s">
        <v>32</v>
      </c>
      <c r="F6" s="29" t="s">
        <v>33</v>
      </c>
      <c r="G6" s="29" t="s">
        <v>34</v>
      </c>
      <c r="H6" s="29" t="s">
        <v>35</v>
      </c>
      <c r="I6" s="25" t="s">
        <v>0</v>
      </c>
    </row>
    <row r="7" spans="1:11" ht="30" customHeight="1" x14ac:dyDescent="0.25">
      <c r="A7" s="26"/>
      <c r="B7" s="42" t="s">
        <v>29</v>
      </c>
      <c r="C7" s="43"/>
      <c r="D7" s="9"/>
      <c r="E7" s="9"/>
      <c r="F7" s="9"/>
      <c r="G7" s="9"/>
      <c r="H7" s="9"/>
      <c r="I7" s="9"/>
    </row>
    <row r="8" spans="1:11" ht="67.5" customHeight="1" x14ac:dyDescent="0.25">
      <c r="A8" s="26">
        <v>1</v>
      </c>
      <c r="B8" s="19" t="s">
        <v>55</v>
      </c>
      <c r="C8" s="10" t="s">
        <v>17</v>
      </c>
      <c r="D8" s="11">
        <v>28</v>
      </c>
      <c r="E8" s="11">
        <v>29</v>
      </c>
      <c r="F8" s="11">
        <v>31</v>
      </c>
      <c r="G8" s="11">
        <v>32</v>
      </c>
      <c r="H8" s="11">
        <v>33</v>
      </c>
      <c r="I8" s="12">
        <f>SUM(D8:H8)</f>
        <v>153</v>
      </c>
      <c r="J8" s="16"/>
      <c r="K8" s="16"/>
    </row>
    <row r="9" spans="1:11" ht="43.5" customHeight="1" x14ac:dyDescent="0.25">
      <c r="A9" s="25">
        <v>2</v>
      </c>
      <c r="B9" s="3" t="s">
        <v>16</v>
      </c>
      <c r="C9" s="25" t="s">
        <v>4</v>
      </c>
      <c r="D9" s="25">
        <f>ROUND(D8/18,2)</f>
        <v>1.56</v>
      </c>
      <c r="E9" s="25">
        <f t="shared" ref="E9:H9" si="0">ROUND(E8/18,2)</f>
        <v>1.61</v>
      </c>
      <c r="F9" s="25">
        <f t="shared" si="0"/>
        <v>1.72</v>
      </c>
      <c r="G9" s="25">
        <f t="shared" si="0"/>
        <v>1.78</v>
      </c>
      <c r="H9" s="25">
        <f t="shared" si="0"/>
        <v>1.83</v>
      </c>
      <c r="I9" s="2">
        <f>SUM(D9:H9)</f>
        <v>8.5</v>
      </c>
      <c r="J9" s="16"/>
      <c r="K9" s="16"/>
    </row>
    <row r="10" spans="1:11" ht="80.25" customHeight="1" x14ac:dyDescent="0.25">
      <c r="A10" s="26">
        <v>3</v>
      </c>
      <c r="B10" s="3" t="s">
        <v>20</v>
      </c>
      <c r="C10" s="25" t="s">
        <v>6</v>
      </c>
      <c r="D10" s="2">
        <f>ROUND(13893*D9*1.04,2)</f>
        <v>22540</v>
      </c>
      <c r="E10" s="2">
        <f t="shared" ref="E10:H10" si="1">ROUND(13893*E9*1.04,2)</f>
        <v>23262.44</v>
      </c>
      <c r="F10" s="2">
        <f t="shared" si="1"/>
        <v>24851.8</v>
      </c>
      <c r="G10" s="2">
        <f t="shared" si="1"/>
        <v>25718.720000000001</v>
      </c>
      <c r="H10" s="2">
        <f t="shared" si="1"/>
        <v>26441.16</v>
      </c>
      <c r="I10" s="2">
        <f t="shared" ref="I10:I41" si="2">SUM(D10:H10)</f>
        <v>122814.12000000001</v>
      </c>
      <c r="J10" s="16"/>
      <c r="K10" s="16"/>
    </row>
    <row r="11" spans="1:11" ht="53.25" customHeight="1" x14ac:dyDescent="0.25">
      <c r="A11" s="25">
        <v>4</v>
      </c>
      <c r="B11" s="3" t="s">
        <v>24</v>
      </c>
      <c r="C11" s="25" t="s">
        <v>6</v>
      </c>
      <c r="D11" s="2">
        <f>ROUND(D10*0.25,2)</f>
        <v>5635</v>
      </c>
      <c r="E11" s="2">
        <f t="shared" ref="E11:H11" si="3">ROUND(E10*0.25,2)</f>
        <v>5815.61</v>
      </c>
      <c r="F11" s="2">
        <f t="shared" si="3"/>
        <v>6212.95</v>
      </c>
      <c r="G11" s="2">
        <f t="shared" si="3"/>
        <v>6429.68</v>
      </c>
      <c r="H11" s="2">
        <f t="shared" si="3"/>
        <v>6610.29</v>
      </c>
      <c r="I11" s="2">
        <f t="shared" si="2"/>
        <v>30703.530000000002</v>
      </c>
      <c r="J11" s="16"/>
      <c r="K11" s="16"/>
    </row>
    <row r="12" spans="1:11" ht="51.75" customHeight="1" x14ac:dyDescent="0.25">
      <c r="A12" s="26">
        <v>5</v>
      </c>
      <c r="B12" s="3" t="s">
        <v>22</v>
      </c>
      <c r="C12" s="25" t="s">
        <v>6</v>
      </c>
      <c r="D12" s="2">
        <f>ROUND((D10)*0.2,2)</f>
        <v>4508</v>
      </c>
      <c r="E12" s="2">
        <f t="shared" ref="E12:H12" si="4">ROUND((E10)*0.2,2)</f>
        <v>4652.49</v>
      </c>
      <c r="F12" s="2">
        <f t="shared" si="4"/>
        <v>4970.3599999999997</v>
      </c>
      <c r="G12" s="2">
        <f t="shared" si="4"/>
        <v>5143.74</v>
      </c>
      <c r="H12" s="2">
        <f t="shared" si="4"/>
        <v>5288.23</v>
      </c>
      <c r="I12" s="2">
        <f t="shared" si="2"/>
        <v>24562.819999999996</v>
      </c>
      <c r="J12" s="16"/>
      <c r="K12" s="16"/>
    </row>
    <row r="13" spans="1:11" ht="66.75" customHeight="1" x14ac:dyDescent="0.25">
      <c r="A13" s="25">
        <v>6</v>
      </c>
      <c r="B13" s="3" t="s">
        <v>42</v>
      </c>
      <c r="C13" s="25" t="s">
        <v>6</v>
      </c>
      <c r="D13" s="2">
        <f>ROUND(D10*0.15,2)</f>
        <v>3381</v>
      </c>
      <c r="E13" s="2">
        <f t="shared" ref="E13:H13" si="5">ROUND(E10*0.15,2)</f>
        <v>3489.37</v>
      </c>
      <c r="F13" s="2">
        <f t="shared" si="5"/>
        <v>3727.77</v>
      </c>
      <c r="G13" s="2">
        <f t="shared" si="5"/>
        <v>3857.81</v>
      </c>
      <c r="H13" s="2">
        <f t="shared" si="5"/>
        <v>3966.17</v>
      </c>
      <c r="I13" s="2">
        <f t="shared" si="2"/>
        <v>18422.12</v>
      </c>
      <c r="J13" s="16"/>
      <c r="K13" s="16"/>
    </row>
    <row r="14" spans="1:11" ht="45" x14ac:dyDescent="0.25">
      <c r="A14" s="26">
        <v>7</v>
      </c>
      <c r="B14" s="3" t="s">
        <v>27</v>
      </c>
      <c r="C14" s="25" t="s">
        <v>6</v>
      </c>
      <c r="D14" s="2">
        <f>ROUND((D10)*0.15,2)</f>
        <v>3381</v>
      </c>
      <c r="E14" s="2">
        <f t="shared" ref="E14:H14" si="6">ROUND((E10)*0.15,2)</f>
        <v>3489.37</v>
      </c>
      <c r="F14" s="2">
        <f t="shared" si="6"/>
        <v>3727.77</v>
      </c>
      <c r="G14" s="2">
        <f t="shared" si="6"/>
        <v>3857.81</v>
      </c>
      <c r="H14" s="2">
        <f t="shared" si="6"/>
        <v>3966.17</v>
      </c>
      <c r="I14" s="2">
        <f t="shared" si="2"/>
        <v>18422.12</v>
      </c>
      <c r="J14" s="17"/>
      <c r="K14" s="17"/>
    </row>
    <row r="15" spans="1:11" ht="45" x14ac:dyDescent="0.25">
      <c r="A15" s="25">
        <v>8</v>
      </c>
      <c r="B15" s="3" t="s">
        <v>26</v>
      </c>
      <c r="C15" s="25" t="s">
        <v>6</v>
      </c>
      <c r="D15" s="2">
        <f>ROUND(D10*0.01,2)</f>
        <v>225.4</v>
      </c>
      <c r="E15" s="2">
        <f t="shared" ref="E15:H15" si="7">ROUND(E10*0.01,2)</f>
        <v>232.62</v>
      </c>
      <c r="F15" s="2">
        <f t="shared" si="7"/>
        <v>248.52</v>
      </c>
      <c r="G15" s="2">
        <f t="shared" si="7"/>
        <v>257.19</v>
      </c>
      <c r="H15" s="2">
        <f t="shared" si="7"/>
        <v>264.41000000000003</v>
      </c>
      <c r="I15" s="2">
        <f t="shared" si="2"/>
        <v>1228.1400000000001</v>
      </c>
      <c r="J15" s="17"/>
      <c r="K15" s="17"/>
    </row>
    <row r="16" spans="1:11" ht="30" x14ac:dyDescent="0.25">
      <c r="A16" s="25">
        <v>9</v>
      </c>
      <c r="B16" s="3" t="s">
        <v>28</v>
      </c>
      <c r="C16" s="25" t="s">
        <v>6</v>
      </c>
      <c r="D16" s="25">
        <f>ROUND((D10+D11+D12+D13+D14+D15)*0.01,2)</f>
        <v>396.7</v>
      </c>
      <c r="E16" s="25">
        <f>ROUND((E10+E11+E12+E13+E14+E15)*0.01,2)</f>
        <v>409.42</v>
      </c>
      <c r="F16" s="25">
        <f>ROUND((F10+F11+F12+F13+F14+F15)*0.01,2)</f>
        <v>437.39</v>
      </c>
      <c r="G16" s="25">
        <f>ROUND((G10+G11+G12+G13+G14+G15)*0.01,2)</f>
        <v>452.65</v>
      </c>
      <c r="H16" s="25">
        <f>ROUND((H10+H11+H12+H13+H14+H15)*0.01,2)</f>
        <v>465.36</v>
      </c>
      <c r="I16" s="2">
        <f t="shared" si="2"/>
        <v>2161.52</v>
      </c>
    </row>
    <row r="17" spans="1:10" ht="31.5" customHeight="1" x14ac:dyDescent="0.25">
      <c r="A17" s="26">
        <v>10</v>
      </c>
      <c r="B17" s="3" t="s">
        <v>11</v>
      </c>
      <c r="C17" s="25" t="s">
        <v>6</v>
      </c>
      <c r="D17" s="1">
        <f>ROUND((D10+D11+D12+D13+D14+D15+D16)*0.302,2)</f>
        <v>12100.26</v>
      </c>
      <c r="E17" s="1">
        <f t="shared" ref="E17:H17" si="8">ROUND((E10+E11+E12+E13+E14+E15+E16)*0.302,2)</f>
        <v>12488.1</v>
      </c>
      <c r="F17" s="1">
        <f t="shared" si="8"/>
        <v>13341.32</v>
      </c>
      <c r="G17" s="1">
        <f t="shared" si="8"/>
        <v>13806.72</v>
      </c>
      <c r="H17" s="1">
        <f t="shared" si="8"/>
        <v>14194.54</v>
      </c>
      <c r="I17" s="2">
        <f t="shared" si="2"/>
        <v>65930.94</v>
      </c>
    </row>
    <row r="18" spans="1:10" x14ac:dyDescent="0.25">
      <c r="A18" s="25">
        <v>11</v>
      </c>
      <c r="B18" s="3" t="s">
        <v>8</v>
      </c>
      <c r="C18" s="25"/>
      <c r="D18" s="2"/>
      <c r="E18" s="2"/>
      <c r="F18" s="2"/>
      <c r="G18" s="2"/>
      <c r="H18" s="2"/>
      <c r="I18" s="2"/>
    </row>
    <row r="19" spans="1:10" x14ac:dyDescent="0.25">
      <c r="A19" s="25"/>
      <c r="B19" s="14" t="s">
        <v>9</v>
      </c>
      <c r="C19" s="25" t="s">
        <v>6</v>
      </c>
      <c r="D19" s="2">
        <f>D10+D11+D12+D13+D14+D15+D16+D17</f>
        <v>52167.360000000001</v>
      </c>
      <c r="E19" s="2">
        <f t="shared" ref="E19:H19" si="9">E10+E11+E12+E13+E14+E15+E16+E17</f>
        <v>53839.420000000006</v>
      </c>
      <c r="F19" s="2">
        <f t="shared" si="9"/>
        <v>57517.87999999999</v>
      </c>
      <c r="G19" s="2">
        <f t="shared" si="9"/>
        <v>59524.32</v>
      </c>
      <c r="H19" s="2">
        <f t="shared" si="9"/>
        <v>61196.329999999994</v>
      </c>
      <c r="I19" s="2">
        <f t="shared" si="2"/>
        <v>284245.31</v>
      </c>
    </row>
    <row r="20" spans="1:10" x14ac:dyDescent="0.25">
      <c r="A20" s="13"/>
      <c r="B20" s="14" t="s">
        <v>10</v>
      </c>
      <c r="C20" s="25" t="s">
        <v>6</v>
      </c>
      <c r="D20" s="2">
        <f t="shared" ref="D20" si="10">ROUND(D19*12,2)</f>
        <v>626008.31999999995</v>
      </c>
      <c r="E20" s="2">
        <f t="shared" ref="E20:H20" si="11">ROUND(E19*12,2)</f>
        <v>646073.04</v>
      </c>
      <c r="F20" s="2">
        <f t="shared" si="11"/>
        <v>690214.56</v>
      </c>
      <c r="G20" s="2">
        <f t="shared" si="11"/>
        <v>714291.84</v>
      </c>
      <c r="H20" s="2">
        <f t="shared" si="11"/>
        <v>734355.96</v>
      </c>
      <c r="I20" s="2">
        <f t="shared" si="2"/>
        <v>3410943.7199999997</v>
      </c>
      <c r="J20" s="17"/>
    </row>
    <row r="21" spans="1:10" ht="39.75" customHeight="1" x14ac:dyDescent="0.25">
      <c r="A21" s="13"/>
      <c r="B21" s="42" t="s">
        <v>30</v>
      </c>
      <c r="C21" s="43"/>
      <c r="D21" s="2"/>
      <c r="E21" s="2"/>
      <c r="F21" s="2"/>
      <c r="G21" s="2"/>
      <c r="H21" s="2"/>
      <c r="I21" s="12"/>
    </row>
    <row r="22" spans="1:10" ht="39" customHeight="1" x14ac:dyDescent="0.25">
      <c r="A22" s="26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v>10</v>
      </c>
      <c r="G22" s="12">
        <v>10</v>
      </c>
      <c r="H22" s="12">
        <v>10</v>
      </c>
      <c r="I22" s="12">
        <f t="shared" si="2"/>
        <v>50</v>
      </c>
    </row>
    <row r="23" spans="1:10" ht="51" customHeight="1" x14ac:dyDescent="0.25">
      <c r="A23" s="25">
        <v>2</v>
      </c>
      <c r="B23" s="3" t="s">
        <v>5</v>
      </c>
      <c r="C23" s="25" t="s">
        <v>4</v>
      </c>
      <c r="D23" s="2">
        <f t="shared" ref="D23:H23" si="12">ROUND(D22/18,2)</f>
        <v>0.56000000000000005</v>
      </c>
      <c r="E23" s="2">
        <f t="shared" si="12"/>
        <v>0.56000000000000005</v>
      </c>
      <c r="F23" s="2">
        <f t="shared" si="12"/>
        <v>0.56000000000000005</v>
      </c>
      <c r="G23" s="2">
        <f t="shared" si="12"/>
        <v>0.56000000000000005</v>
      </c>
      <c r="H23" s="2">
        <f t="shared" si="12"/>
        <v>0.56000000000000005</v>
      </c>
      <c r="I23" s="2">
        <f>SUM(D23:H23)</f>
        <v>2.8000000000000003</v>
      </c>
    </row>
    <row r="24" spans="1:10" ht="45" x14ac:dyDescent="0.25">
      <c r="A24" s="26">
        <v>3</v>
      </c>
      <c r="B24" s="3" t="s">
        <v>20</v>
      </c>
      <c r="C24" s="25" t="s">
        <v>6</v>
      </c>
      <c r="D24" s="2">
        <f>ROUND(13893*D23*1.04,2)</f>
        <v>8091.28</v>
      </c>
      <c r="E24" s="2">
        <f t="shared" ref="E24:H24" si="13">ROUND(13893*E23*1.04,2)</f>
        <v>8091.28</v>
      </c>
      <c r="F24" s="2">
        <f t="shared" si="13"/>
        <v>8091.28</v>
      </c>
      <c r="G24" s="2">
        <f t="shared" si="13"/>
        <v>8091.28</v>
      </c>
      <c r="H24" s="2">
        <f t="shared" si="13"/>
        <v>8091.28</v>
      </c>
      <c r="I24" s="2">
        <f t="shared" si="2"/>
        <v>40456.400000000001</v>
      </c>
    </row>
    <row r="25" spans="1:10" ht="54" customHeight="1" x14ac:dyDescent="0.25">
      <c r="A25" s="25">
        <v>4</v>
      </c>
      <c r="B25" s="3" t="s">
        <v>21</v>
      </c>
      <c r="C25" s="25" t="s">
        <v>6</v>
      </c>
      <c r="D25" s="2">
        <f>ROUND(D24*0.25,2)</f>
        <v>2022.82</v>
      </c>
      <c r="E25" s="2">
        <f t="shared" ref="E25:H25" si="14">ROUND(E24*0.25,2)</f>
        <v>2022.82</v>
      </c>
      <c r="F25" s="2">
        <f t="shared" si="14"/>
        <v>2022.82</v>
      </c>
      <c r="G25" s="2">
        <f t="shared" si="14"/>
        <v>2022.82</v>
      </c>
      <c r="H25" s="2">
        <f t="shared" si="14"/>
        <v>2022.82</v>
      </c>
      <c r="I25" s="2">
        <f t="shared" si="2"/>
        <v>10114.1</v>
      </c>
    </row>
    <row r="26" spans="1:10" ht="64.5" customHeight="1" x14ac:dyDescent="0.25">
      <c r="A26" s="26">
        <v>5</v>
      </c>
      <c r="B26" s="3" t="s">
        <v>25</v>
      </c>
      <c r="C26" s="25" t="s">
        <v>6</v>
      </c>
      <c r="D26" s="2">
        <f>ROUND((D24)*0.2,2)</f>
        <v>1618.26</v>
      </c>
      <c r="E26" s="2">
        <f t="shared" ref="E26:H26" si="15">ROUND((E24)*0.2,2)</f>
        <v>1618.26</v>
      </c>
      <c r="F26" s="2">
        <f t="shared" si="15"/>
        <v>1618.26</v>
      </c>
      <c r="G26" s="2">
        <f t="shared" si="15"/>
        <v>1618.26</v>
      </c>
      <c r="H26" s="2">
        <f t="shared" si="15"/>
        <v>1618.26</v>
      </c>
      <c r="I26" s="2">
        <f t="shared" si="2"/>
        <v>8091.3</v>
      </c>
    </row>
    <row r="27" spans="1:10" ht="45" x14ac:dyDescent="0.25">
      <c r="A27" s="25">
        <v>6</v>
      </c>
      <c r="B27" s="3" t="s">
        <v>27</v>
      </c>
      <c r="C27" s="25" t="s">
        <v>6</v>
      </c>
      <c r="D27" s="2">
        <f>ROUND((D24)*0.15,2)</f>
        <v>1213.69</v>
      </c>
      <c r="E27" s="2">
        <f>ROUND((E24)*0.15,2)</f>
        <v>1213.69</v>
      </c>
      <c r="F27" s="2">
        <f>ROUND((F24)*0.15,2)</f>
        <v>1213.69</v>
      </c>
      <c r="G27" s="2">
        <f>ROUND((G24)*0.15,2)</f>
        <v>1213.69</v>
      </c>
      <c r="H27" s="2">
        <f>ROUND((H24)*0.15,2)</f>
        <v>1213.69</v>
      </c>
      <c r="I27" s="2">
        <f t="shared" si="2"/>
        <v>6068.4500000000007</v>
      </c>
    </row>
    <row r="28" spans="1:10" ht="45" x14ac:dyDescent="0.25">
      <c r="A28" s="26">
        <v>7</v>
      </c>
      <c r="B28" s="3" t="s">
        <v>26</v>
      </c>
      <c r="C28" s="25" t="s">
        <v>6</v>
      </c>
      <c r="D28" s="2">
        <f>ROUND(D24*0.01,2)</f>
        <v>80.91</v>
      </c>
      <c r="E28" s="2">
        <f>ROUND(E24*0.01,2)</f>
        <v>80.91</v>
      </c>
      <c r="F28" s="2">
        <f>ROUND(F24*0.01,2)</f>
        <v>80.91</v>
      </c>
      <c r="G28" s="2">
        <f>ROUND(G24*0.01,2)</f>
        <v>80.91</v>
      </c>
      <c r="H28" s="2">
        <f>ROUND(H24*0.01,2)</f>
        <v>80.91</v>
      </c>
      <c r="I28" s="2">
        <f t="shared" si="2"/>
        <v>404.54999999999995</v>
      </c>
    </row>
    <row r="29" spans="1:10" ht="30" x14ac:dyDescent="0.25">
      <c r="A29" s="26">
        <v>8</v>
      </c>
      <c r="B29" s="3" t="s">
        <v>28</v>
      </c>
      <c r="C29" s="25" t="s">
        <v>6</v>
      </c>
      <c r="D29" s="2">
        <f>ROUND((D24+D25+D26+D27+D28)*0.01,2)</f>
        <v>130.27000000000001</v>
      </c>
      <c r="E29" s="2">
        <f>ROUND((E24+E25+E26+E27+E28)*0.01,2)</f>
        <v>130.27000000000001</v>
      </c>
      <c r="F29" s="2">
        <f>ROUND((F24+F25+F26+F27+F28)*0.01,2)</f>
        <v>130.27000000000001</v>
      </c>
      <c r="G29" s="2">
        <f>ROUND((G24+G25+G26+G27+G28)*0.01,2)</f>
        <v>130.27000000000001</v>
      </c>
      <c r="H29" s="2">
        <f>ROUND((H24+H25+H26+H27+H28)*0.01,2)</f>
        <v>130.27000000000001</v>
      </c>
      <c r="I29" s="2">
        <f t="shared" si="2"/>
        <v>651.35</v>
      </c>
    </row>
    <row r="30" spans="1:10" x14ac:dyDescent="0.25">
      <c r="A30" s="25">
        <v>9</v>
      </c>
      <c r="B30" s="3" t="s">
        <v>11</v>
      </c>
      <c r="C30" s="25" t="s">
        <v>6</v>
      </c>
      <c r="D30" s="1">
        <f>ROUND((D24+D25+D26+D27+D28+D29)*0.302,2)</f>
        <v>3973.48</v>
      </c>
      <c r="E30" s="1">
        <f t="shared" ref="E30:H30" si="16">ROUND((E24+E25+E26+E27+E28+E29)*0.302,2)</f>
        <v>3973.48</v>
      </c>
      <c r="F30" s="1">
        <f t="shared" si="16"/>
        <v>3973.48</v>
      </c>
      <c r="G30" s="1">
        <f t="shared" si="16"/>
        <v>3973.48</v>
      </c>
      <c r="H30" s="1">
        <f t="shared" si="16"/>
        <v>3973.48</v>
      </c>
      <c r="I30" s="2">
        <f t="shared" si="2"/>
        <v>19867.400000000001</v>
      </c>
    </row>
    <row r="31" spans="1:10" ht="30" x14ac:dyDescent="0.25">
      <c r="A31" s="26">
        <v>10</v>
      </c>
      <c r="B31" s="3" t="s">
        <v>19</v>
      </c>
      <c r="C31" s="25" t="s">
        <v>6</v>
      </c>
      <c r="D31" s="2"/>
      <c r="E31" s="2"/>
      <c r="F31" s="2"/>
      <c r="G31" s="2"/>
      <c r="H31" s="2"/>
      <c r="I31" s="2"/>
    </row>
    <row r="32" spans="1:10" x14ac:dyDescent="0.25">
      <c r="A32" s="13"/>
      <c r="B32" s="14" t="s">
        <v>9</v>
      </c>
      <c r="C32" s="25" t="s">
        <v>6</v>
      </c>
      <c r="D32" s="2">
        <f>D24+D25+D26+D27+D28+D29+D30</f>
        <v>17130.710000000003</v>
      </c>
      <c r="E32" s="2">
        <f t="shared" ref="E32:H32" si="17">E24+E25+E26+E27+E28+E29+E30</f>
        <v>17130.710000000003</v>
      </c>
      <c r="F32" s="2">
        <f t="shared" si="17"/>
        <v>17130.710000000003</v>
      </c>
      <c r="G32" s="2">
        <f t="shared" si="17"/>
        <v>17130.710000000003</v>
      </c>
      <c r="H32" s="2">
        <f t="shared" si="17"/>
        <v>17130.710000000003</v>
      </c>
      <c r="I32" s="2">
        <f t="shared" si="2"/>
        <v>85653.550000000017</v>
      </c>
    </row>
    <row r="33" spans="1:10" x14ac:dyDescent="0.25">
      <c r="A33" s="13"/>
      <c r="B33" s="14" t="s">
        <v>10</v>
      </c>
      <c r="C33" s="25" t="s">
        <v>6</v>
      </c>
      <c r="D33" s="2">
        <f t="shared" ref="D33" si="18">ROUND(D32*12,2)</f>
        <v>205568.52</v>
      </c>
      <c r="E33" s="2">
        <f t="shared" ref="E33:H33" si="19">ROUND(E32*12,2)</f>
        <v>205568.52</v>
      </c>
      <c r="F33" s="2">
        <f t="shared" si="19"/>
        <v>205568.52</v>
      </c>
      <c r="G33" s="2">
        <f t="shared" si="19"/>
        <v>205568.52</v>
      </c>
      <c r="H33" s="2">
        <f t="shared" si="19"/>
        <v>205568.52</v>
      </c>
      <c r="I33" s="2">
        <f t="shared" si="2"/>
        <v>1027842.6</v>
      </c>
    </row>
    <row r="34" spans="1:10" ht="19.5" customHeight="1" x14ac:dyDescent="0.25">
      <c r="A34" s="13"/>
      <c r="B34" s="44" t="s">
        <v>12</v>
      </c>
      <c r="C34" s="45"/>
      <c r="D34" s="13"/>
      <c r="E34" s="13"/>
      <c r="F34" s="13"/>
      <c r="G34" s="13"/>
      <c r="H34" s="13"/>
      <c r="I34" s="2"/>
    </row>
    <row r="35" spans="1:10" x14ac:dyDescent="0.25">
      <c r="A35" s="13"/>
      <c r="B35" s="3" t="s">
        <v>36</v>
      </c>
      <c r="C35" s="25" t="s">
        <v>6</v>
      </c>
      <c r="D35" s="2">
        <f>ROUND((D20+D33)*0.179,2)</f>
        <v>148852.25</v>
      </c>
      <c r="E35" s="2">
        <f>ROUND((E20+E33)*0.179,2)</f>
        <v>152443.84</v>
      </c>
      <c r="F35" s="2">
        <f>ROUND((F20+F33)*0.179,2)</f>
        <v>160345.17000000001</v>
      </c>
      <c r="G35" s="2">
        <f>ROUND((G20+G33)*0.179,2)</f>
        <v>164655</v>
      </c>
      <c r="H35" s="2">
        <f>ROUND((H20+H33)*0.179,2)</f>
        <v>168246.48</v>
      </c>
      <c r="I35" s="2">
        <f t="shared" si="2"/>
        <v>794542.74</v>
      </c>
    </row>
    <row r="36" spans="1:10" ht="66" customHeight="1" x14ac:dyDescent="0.25">
      <c r="A36" s="13"/>
      <c r="B36" s="40" t="s">
        <v>14</v>
      </c>
      <c r="C36" s="41"/>
      <c r="D36" s="2"/>
      <c r="E36" s="2"/>
      <c r="F36" s="2"/>
      <c r="G36" s="2"/>
      <c r="H36" s="2"/>
      <c r="I36" s="2"/>
    </row>
    <row r="37" spans="1:10" ht="25.5" customHeight="1" x14ac:dyDescent="0.25">
      <c r="A37" s="13"/>
      <c r="B37" s="3" t="s">
        <v>37</v>
      </c>
      <c r="C37" s="25" t="s">
        <v>6</v>
      </c>
      <c r="D37" s="2">
        <f>ROUND(0.131*(D20+D33),2)</f>
        <v>108936.57</v>
      </c>
      <c r="E37" s="2">
        <f>ROUND(0.131*(E20+E33),2)</f>
        <v>111565.04</v>
      </c>
      <c r="F37" s="2">
        <f>ROUND(0.131*(F20+F33),2)</f>
        <v>117347.58</v>
      </c>
      <c r="G37" s="2">
        <f>ROUND(0.131*(G20+G33),2)</f>
        <v>120501.71</v>
      </c>
      <c r="H37" s="2">
        <f>ROUND(0.131*(H20+H33),2)</f>
        <v>123130.11</v>
      </c>
      <c r="I37" s="2">
        <f t="shared" si="2"/>
        <v>581481.01</v>
      </c>
    </row>
    <row r="38" spans="1:10" ht="66.75" customHeight="1" x14ac:dyDescent="0.25">
      <c r="A38" s="13"/>
      <c r="B38" s="40" t="s">
        <v>13</v>
      </c>
      <c r="C38" s="41"/>
      <c r="D38" s="13"/>
      <c r="E38" s="13"/>
      <c r="F38" s="13"/>
      <c r="G38" s="13"/>
      <c r="H38" s="13"/>
      <c r="I38" s="2"/>
    </row>
    <row r="39" spans="1:10" ht="30.75" customHeight="1" x14ac:dyDescent="0.25">
      <c r="A39" s="13"/>
      <c r="B39" s="3" t="s">
        <v>44</v>
      </c>
      <c r="C39" s="25" t="s">
        <v>6</v>
      </c>
      <c r="D39" s="2">
        <f>ROUND(0.176*(D20+D33),2)</f>
        <v>146357.51999999999</v>
      </c>
      <c r="E39" s="2">
        <f>ROUND(0.176*(E20+E33),2)</f>
        <v>149888.91</v>
      </c>
      <c r="F39" s="2">
        <f>ROUND(0.176*(F20+F33),2)</f>
        <v>157657.82</v>
      </c>
      <c r="G39" s="2">
        <f>ROUND(0.176*(G20+G33),2)</f>
        <v>161895.42000000001</v>
      </c>
      <c r="H39" s="2">
        <f>ROUND(0.176*(H20+H33),2)</f>
        <v>165426.71</v>
      </c>
      <c r="I39" s="2">
        <f t="shared" si="2"/>
        <v>781226.38</v>
      </c>
    </row>
    <row r="40" spans="1:10" ht="68.25" customHeight="1" x14ac:dyDescent="0.25">
      <c r="A40" s="13"/>
      <c r="B40" s="40" t="s">
        <v>15</v>
      </c>
      <c r="C40" s="41"/>
      <c r="D40" s="13"/>
      <c r="E40" s="13"/>
      <c r="F40" s="13"/>
      <c r="G40" s="13"/>
      <c r="H40" s="13"/>
      <c r="I40" s="2"/>
    </row>
    <row r="41" spans="1:10" ht="15.75" x14ac:dyDescent="0.25">
      <c r="A41" s="13"/>
      <c r="B41" s="18"/>
      <c r="C41" s="25" t="s">
        <v>6</v>
      </c>
      <c r="D41" s="2">
        <f>D20+D35+D37+D39+D33</f>
        <v>1235723.18</v>
      </c>
      <c r="E41" s="2">
        <f>E20+E35+E37+E39+E33</f>
        <v>1265539.3500000001</v>
      </c>
      <c r="F41" s="2">
        <f>F20+F35+F37+F39+F33</f>
        <v>1331133.6500000001</v>
      </c>
      <c r="G41" s="2">
        <f>G20+G35+G37+G39+G33</f>
        <v>1366912.49</v>
      </c>
      <c r="H41" s="2">
        <f>H20+H35+H37+H39+H33</f>
        <v>1396727.78</v>
      </c>
      <c r="I41" s="2">
        <f t="shared" si="2"/>
        <v>6596036.4500000011</v>
      </c>
    </row>
    <row r="42" spans="1:10" ht="20.25" customHeight="1" x14ac:dyDescent="0.25">
      <c r="A42" s="13"/>
      <c r="B42" s="34" t="s">
        <v>50</v>
      </c>
      <c r="C42" s="37" t="s">
        <v>49</v>
      </c>
      <c r="D42" s="12">
        <v>25</v>
      </c>
      <c r="E42" s="12">
        <v>25</v>
      </c>
      <c r="F42" s="12">
        <v>25</v>
      </c>
      <c r="G42" s="12">
        <v>25</v>
      </c>
      <c r="H42" s="12">
        <v>25</v>
      </c>
      <c r="I42" s="12">
        <v>25</v>
      </c>
    </row>
    <row r="43" spans="1:10" ht="105" customHeight="1" x14ac:dyDescent="0.25">
      <c r="A43" s="13"/>
      <c r="B43" s="34" t="s">
        <v>53</v>
      </c>
      <c r="C43" s="37" t="s">
        <v>6</v>
      </c>
      <c r="D43" s="12"/>
      <c r="E43" s="12"/>
      <c r="F43" s="12"/>
      <c r="G43" s="12"/>
      <c r="H43" s="12"/>
      <c r="I43" s="12">
        <f>ROUND(I41/I42/5,0)</f>
        <v>52768</v>
      </c>
    </row>
    <row r="44" spans="1:10" ht="97.5" customHeight="1" x14ac:dyDescent="0.25">
      <c r="A44" s="13"/>
      <c r="B44" s="34" t="s">
        <v>51</v>
      </c>
      <c r="C44" s="37" t="s">
        <v>6</v>
      </c>
      <c r="D44" s="2"/>
      <c r="E44" s="2"/>
      <c r="F44" s="2"/>
      <c r="G44" s="2"/>
      <c r="H44" s="2"/>
      <c r="I44" s="12">
        <v>49312</v>
      </c>
    </row>
    <row r="45" spans="1:10" ht="150.75" customHeight="1" x14ac:dyDescent="0.25">
      <c r="A45" s="13"/>
      <c r="B45" s="35" t="s">
        <v>45</v>
      </c>
      <c r="C45" s="55" t="s">
        <v>52</v>
      </c>
      <c r="D45" s="2"/>
      <c r="E45" s="2"/>
      <c r="F45" s="2"/>
      <c r="G45" s="2"/>
      <c r="H45" s="2"/>
      <c r="I45" s="15">
        <f>ROUND(I43/I44,3)</f>
        <v>1.07</v>
      </c>
    </row>
    <row r="46" spans="1:10" ht="197.25" customHeight="1" x14ac:dyDescent="0.25">
      <c r="A46" s="21"/>
      <c r="B46" s="53"/>
      <c r="C46" s="53"/>
      <c r="D46" s="20"/>
      <c r="E46" s="20"/>
      <c r="F46" s="20"/>
      <c r="G46" s="20"/>
      <c r="H46" s="20"/>
      <c r="I46" s="20"/>
    </row>
    <row r="47" spans="1:10" ht="53.25" customHeight="1" x14ac:dyDescent="0.25">
      <c r="A47" s="21"/>
      <c r="B47" s="53"/>
      <c r="C47" s="53"/>
      <c r="D47" s="54"/>
      <c r="E47" s="54"/>
      <c r="F47" s="54"/>
      <c r="G47" s="54"/>
      <c r="H47" s="54"/>
      <c r="I47" s="20"/>
    </row>
    <row r="48" spans="1:10" x14ac:dyDescent="0.25">
      <c r="D48" s="20"/>
      <c r="E48" s="20"/>
      <c r="F48" s="20"/>
      <c r="G48" s="20"/>
      <c r="H48" s="20"/>
      <c r="I48" s="20"/>
      <c r="J48" s="21"/>
    </row>
    <row r="49" spans="4:10" x14ac:dyDescent="0.25">
      <c r="D49" s="20"/>
      <c r="E49" s="20"/>
      <c r="F49" s="20"/>
      <c r="G49" s="20"/>
      <c r="H49" s="20"/>
      <c r="I49" s="20"/>
      <c r="J49" s="21"/>
    </row>
  </sheetData>
  <mergeCells count="14">
    <mergeCell ref="B40:C40"/>
    <mergeCell ref="B46:C46"/>
    <mergeCell ref="B47:C47"/>
    <mergeCell ref="B7:C7"/>
    <mergeCell ref="B21:C21"/>
    <mergeCell ref="B34:C34"/>
    <mergeCell ref="B36:C36"/>
    <mergeCell ref="B38:C38"/>
    <mergeCell ref="H1:I1"/>
    <mergeCell ref="A3:I3"/>
    <mergeCell ref="A5:A6"/>
    <mergeCell ref="B5:B6"/>
    <mergeCell ref="C5:C6"/>
    <mergeCell ref="D5:G5"/>
  </mergeCells>
  <printOptions horizontalCentered="1"/>
  <pageMargins left="0.19685039370078741" right="0" top="0.55118110236220474" bottom="0.15748031496062992" header="0" footer="0"/>
  <pageSetup paperSize="9" scale="60" orientation="portrait" r:id="rId1"/>
  <rowBreaks count="1" manualBreakCount="1">
    <brk id="3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78" zoomScaleNormal="77" zoomScaleSheetLayoutView="78" workbookViewId="0">
      <pane xSplit="2" ySplit="7" topLeftCell="C36" activePane="bottomRight" state="frozen"/>
      <selection pane="topRight" activeCell="C1" sqref="C1"/>
      <selection pane="bottomLeft" activeCell="A8" sqref="A8"/>
      <selection pane="bottomRight" activeCell="N38" sqref="M38:N38"/>
    </sheetView>
  </sheetViews>
  <sheetFormatPr defaultRowHeight="15" x14ac:dyDescent="0.25"/>
  <cols>
    <col min="1" max="1" width="7.140625" style="6" customWidth="1"/>
    <col min="2" max="2" width="44.285156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3" style="6" customWidth="1"/>
    <col min="7" max="8" width="13.42578125" style="6" customWidth="1"/>
    <col min="9" max="9" width="16.42578125" style="6" customWidth="1"/>
    <col min="10" max="10" width="11.28515625" style="6" bestFit="1" customWidth="1"/>
    <col min="11" max="16384" width="9.140625" style="6"/>
  </cols>
  <sheetData>
    <row r="1" spans="1:11" ht="18.75" x14ac:dyDescent="0.3">
      <c r="H1" s="49" t="s">
        <v>60</v>
      </c>
      <c r="I1" s="49"/>
    </row>
    <row r="2" spans="1:11" s="7" customFormat="1" ht="18.75" x14ac:dyDescent="0.3">
      <c r="I2" s="24"/>
    </row>
    <row r="3" spans="1:11" s="7" customFormat="1" ht="83.25" customHeight="1" x14ac:dyDescent="0.3">
      <c r="A3" s="52" t="s">
        <v>61</v>
      </c>
      <c r="B3" s="52"/>
      <c r="C3" s="52"/>
      <c r="D3" s="52"/>
      <c r="E3" s="52"/>
      <c r="F3" s="52"/>
      <c r="G3" s="52"/>
      <c r="H3" s="52"/>
      <c r="I3" s="52"/>
    </row>
    <row r="5" spans="1:11" ht="15" customHeight="1" x14ac:dyDescent="0.25">
      <c r="A5" s="46" t="s">
        <v>1</v>
      </c>
      <c r="B5" s="48" t="s">
        <v>2</v>
      </c>
      <c r="C5" s="48" t="s">
        <v>3</v>
      </c>
      <c r="D5" s="50" t="s">
        <v>7</v>
      </c>
      <c r="E5" s="51"/>
      <c r="F5" s="51"/>
      <c r="G5" s="51"/>
      <c r="H5" s="32"/>
      <c r="I5" s="8"/>
    </row>
    <row r="6" spans="1:11" ht="15" customHeight="1" x14ac:dyDescent="0.25">
      <c r="A6" s="47"/>
      <c r="B6" s="48"/>
      <c r="C6" s="48"/>
      <c r="D6" s="31" t="s">
        <v>31</v>
      </c>
      <c r="E6" s="31" t="s">
        <v>32</v>
      </c>
      <c r="F6" s="31" t="s">
        <v>33</v>
      </c>
      <c r="G6" s="31" t="s">
        <v>34</v>
      </c>
      <c r="H6" s="31" t="s">
        <v>35</v>
      </c>
      <c r="I6" s="25" t="s">
        <v>0</v>
      </c>
    </row>
    <row r="7" spans="1:11" ht="30" customHeight="1" x14ac:dyDescent="0.25">
      <c r="A7" s="33"/>
      <c r="B7" s="42" t="s">
        <v>29</v>
      </c>
      <c r="C7" s="43"/>
      <c r="D7" s="9"/>
      <c r="E7" s="9"/>
      <c r="F7" s="9"/>
      <c r="G7" s="9"/>
      <c r="H7" s="9"/>
      <c r="I7" s="9"/>
    </row>
    <row r="8" spans="1:11" ht="63.75" customHeight="1" x14ac:dyDescent="0.25">
      <c r="A8" s="26">
        <v>1</v>
      </c>
      <c r="B8" s="19" t="s">
        <v>55</v>
      </c>
      <c r="C8" s="10" t="s">
        <v>17</v>
      </c>
      <c r="D8" s="11">
        <v>28</v>
      </c>
      <c r="E8" s="11">
        <v>29</v>
      </c>
      <c r="F8" s="11">
        <v>31</v>
      </c>
      <c r="G8" s="11">
        <v>32</v>
      </c>
      <c r="H8" s="11">
        <v>33</v>
      </c>
      <c r="I8" s="12">
        <f>D8+E8+F8+G8+H8</f>
        <v>153</v>
      </c>
      <c r="J8" s="16"/>
      <c r="K8" s="16"/>
    </row>
    <row r="9" spans="1:11" ht="77.25" customHeight="1" x14ac:dyDescent="0.25">
      <c r="A9" s="26">
        <v>2</v>
      </c>
      <c r="B9" s="19" t="s">
        <v>38</v>
      </c>
      <c r="C9" s="10" t="s">
        <v>17</v>
      </c>
      <c r="D9" s="11">
        <f>ROUND(D8*0.6,0)</f>
        <v>17</v>
      </c>
      <c r="E9" s="11">
        <f t="shared" ref="E9:G9" si="0">ROUND(E8*0.6,0)</f>
        <v>17</v>
      </c>
      <c r="F9" s="11">
        <f t="shared" si="0"/>
        <v>19</v>
      </c>
      <c r="G9" s="11">
        <f t="shared" si="0"/>
        <v>19</v>
      </c>
      <c r="H9" s="11">
        <f t="shared" ref="H9" si="1">ROUND(H8*0.6,0)</f>
        <v>20</v>
      </c>
      <c r="I9" s="12">
        <f t="shared" ref="I9:I18" si="2">D9+E9+F9+G9+H9</f>
        <v>92</v>
      </c>
      <c r="J9" s="16"/>
      <c r="K9" s="16"/>
    </row>
    <row r="10" spans="1:11" ht="56.25" customHeight="1" x14ac:dyDescent="0.25">
      <c r="A10" s="25">
        <v>3</v>
      </c>
      <c r="B10" s="3" t="s">
        <v>39</v>
      </c>
      <c r="C10" s="25" t="s">
        <v>4</v>
      </c>
      <c r="D10" s="25">
        <f>ROUND(D9/18,2)</f>
        <v>0.94</v>
      </c>
      <c r="E10" s="25">
        <f t="shared" ref="E10:G10" si="3">ROUND(E9/18,2)</f>
        <v>0.94</v>
      </c>
      <c r="F10" s="25">
        <f t="shared" si="3"/>
        <v>1.06</v>
      </c>
      <c r="G10" s="25">
        <f t="shared" si="3"/>
        <v>1.06</v>
      </c>
      <c r="H10" s="25">
        <f t="shared" ref="H10" si="4">ROUND(H9/18,2)</f>
        <v>1.1100000000000001</v>
      </c>
      <c r="I10" s="2">
        <f t="shared" si="2"/>
        <v>5.1100000000000003</v>
      </c>
      <c r="J10" s="16"/>
      <c r="K10" s="16"/>
    </row>
    <row r="11" spans="1:11" ht="80.25" customHeight="1" x14ac:dyDescent="0.25">
      <c r="A11" s="26">
        <v>4</v>
      </c>
      <c r="B11" s="3" t="s">
        <v>20</v>
      </c>
      <c r="C11" s="25" t="s">
        <v>6</v>
      </c>
      <c r="D11" s="2">
        <f>ROUND(13893*D10*1.04,2)</f>
        <v>13581.8</v>
      </c>
      <c r="E11" s="2">
        <f t="shared" ref="E11:H11" si="5">ROUND(13893*E10*1.04,2)</f>
        <v>13581.8</v>
      </c>
      <c r="F11" s="2">
        <f t="shared" si="5"/>
        <v>15315.64</v>
      </c>
      <c r="G11" s="2">
        <f t="shared" si="5"/>
        <v>15315.64</v>
      </c>
      <c r="H11" s="2">
        <f t="shared" si="5"/>
        <v>16038.08</v>
      </c>
      <c r="I11" s="2">
        <f t="shared" si="2"/>
        <v>73832.959999999992</v>
      </c>
      <c r="J11" s="16"/>
      <c r="K11" s="16"/>
    </row>
    <row r="12" spans="1:11" ht="53.25" customHeight="1" x14ac:dyDescent="0.25">
      <c r="A12" s="25">
        <v>5</v>
      </c>
      <c r="B12" s="3" t="s">
        <v>24</v>
      </c>
      <c r="C12" s="25" t="s">
        <v>6</v>
      </c>
      <c r="D12" s="2">
        <f>ROUND(D11*0.25,2)</f>
        <v>3395.45</v>
      </c>
      <c r="E12" s="2">
        <f t="shared" ref="E12:G12" si="6">ROUND(E11*0.25,2)</f>
        <v>3395.45</v>
      </c>
      <c r="F12" s="2">
        <f t="shared" si="6"/>
        <v>3828.91</v>
      </c>
      <c r="G12" s="2">
        <f t="shared" si="6"/>
        <v>3828.91</v>
      </c>
      <c r="H12" s="2">
        <f t="shared" ref="H12" si="7">ROUND(H11*0.25,2)</f>
        <v>4009.52</v>
      </c>
      <c r="I12" s="2">
        <f t="shared" si="2"/>
        <v>18458.239999999998</v>
      </c>
      <c r="J12" s="16"/>
      <c r="K12" s="16"/>
    </row>
    <row r="13" spans="1:11" ht="51.75" customHeight="1" x14ac:dyDescent="0.25">
      <c r="A13" s="26">
        <v>6</v>
      </c>
      <c r="B13" s="3" t="s">
        <v>22</v>
      </c>
      <c r="C13" s="25" t="s">
        <v>6</v>
      </c>
      <c r="D13" s="2">
        <f>ROUND((D11)*0.2,2)</f>
        <v>2716.36</v>
      </c>
      <c r="E13" s="2">
        <f t="shared" ref="E13:G13" si="8">ROUND((E11)*0.2,2)</f>
        <v>2716.36</v>
      </c>
      <c r="F13" s="2">
        <f t="shared" si="8"/>
        <v>3063.13</v>
      </c>
      <c r="G13" s="2">
        <f t="shared" si="8"/>
        <v>3063.13</v>
      </c>
      <c r="H13" s="2">
        <f t="shared" ref="H13" si="9">ROUND((H11)*0.2,2)</f>
        <v>3207.62</v>
      </c>
      <c r="I13" s="2">
        <f t="shared" si="2"/>
        <v>14766.599999999999</v>
      </c>
      <c r="J13" s="16"/>
      <c r="K13" s="16"/>
    </row>
    <row r="14" spans="1:11" ht="82.5" customHeight="1" x14ac:dyDescent="0.25">
      <c r="A14" s="26">
        <v>7</v>
      </c>
      <c r="B14" s="3" t="s">
        <v>43</v>
      </c>
      <c r="C14" s="25" t="s">
        <v>6</v>
      </c>
      <c r="D14" s="2">
        <f>ROUND(0.125*D11,2)</f>
        <v>1697.73</v>
      </c>
      <c r="E14" s="2">
        <f t="shared" ref="E14:H14" si="10">ROUND(0.125*E11,2)</f>
        <v>1697.73</v>
      </c>
      <c r="F14" s="2">
        <f t="shared" si="10"/>
        <v>1914.46</v>
      </c>
      <c r="G14" s="2">
        <f t="shared" si="10"/>
        <v>1914.46</v>
      </c>
      <c r="H14" s="2">
        <f t="shared" si="10"/>
        <v>2004.76</v>
      </c>
      <c r="I14" s="2">
        <f t="shared" si="2"/>
        <v>9229.14</v>
      </c>
      <c r="J14" s="16"/>
      <c r="K14" s="16"/>
    </row>
    <row r="15" spans="1:11" ht="30" x14ac:dyDescent="0.25">
      <c r="A15" s="25">
        <v>8</v>
      </c>
      <c r="B15" s="3" t="s">
        <v>28</v>
      </c>
      <c r="C15" s="25" t="s">
        <v>6</v>
      </c>
      <c r="D15" s="25">
        <f>ROUND((D11+D12+D13+D14)*0.01,2)</f>
        <v>213.91</v>
      </c>
      <c r="E15" s="25">
        <f t="shared" ref="E15:H15" si="11">ROUND((E11+E12+E13+E14)*0.01,2)</f>
        <v>213.91</v>
      </c>
      <c r="F15" s="25">
        <f t="shared" si="11"/>
        <v>241.22</v>
      </c>
      <c r="G15" s="25">
        <f t="shared" si="11"/>
        <v>241.22</v>
      </c>
      <c r="H15" s="25">
        <f t="shared" si="11"/>
        <v>252.6</v>
      </c>
      <c r="I15" s="2">
        <f t="shared" si="2"/>
        <v>1162.8599999999999</v>
      </c>
    </row>
    <row r="16" spans="1:11" ht="31.5" customHeight="1" x14ac:dyDescent="0.25">
      <c r="A16" s="26">
        <v>9</v>
      </c>
      <c r="B16" s="3" t="s">
        <v>11</v>
      </c>
      <c r="C16" s="25" t="s">
        <v>6</v>
      </c>
      <c r="D16" s="1">
        <f>ROUND((D11+D12+D13+D14+D15)*0.302,2)</f>
        <v>6524.79</v>
      </c>
      <c r="E16" s="1">
        <f t="shared" ref="E16:H16" si="12">ROUND((E11+E12+E13+E14+E15)*0.302,2)</f>
        <v>6524.79</v>
      </c>
      <c r="F16" s="1">
        <f t="shared" si="12"/>
        <v>7357.73</v>
      </c>
      <c r="G16" s="1">
        <f t="shared" si="12"/>
        <v>7357.73</v>
      </c>
      <c r="H16" s="1">
        <f t="shared" si="12"/>
        <v>7704.8</v>
      </c>
      <c r="I16" s="2">
        <f t="shared" si="2"/>
        <v>35469.839999999997</v>
      </c>
    </row>
    <row r="17" spans="1:10" x14ac:dyDescent="0.25">
      <c r="A17" s="25">
        <v>10</v>
      </c>
      <c r="B17" s="3" t="s">
        <v>8</v>
      </c>
      <c r="C17" s="25"/>
      <c r="D17" s="2"/>
      <c r="E17" s="2"/>
      <c r="F17" s="2"/>
      <c r="G17" s="2"/>
      <c r="H17" s="2"/>
      <c r="I17" s="2"/>
    </row>
    <row r="18" spans="1:10" x14ac:dyDescent="0.25">
      <c r="A18" s="25"/>
      <c r="B18" s="14" t="s">
        <v>9</v>
      </c>
      <c r="C18" s="25" t="s">
        <v>6</v>
      </c>
      <c r="D18" s="2">
        <f>D11+D12+D13+D14+D15+D16</f>
        <v>28130.04</v>
      </c>
      <c r="E18" s="2">
        <f t="shared" ref="E18:H18" si="13">E11+E12+E13+E14+E15+E16</f>
        <v>28130.04</v>
      </c>
      <c r="F18" s="2">
        <f t="shared" si="13"/>
        <v>31721.09</v>
      </c>
      <c r="G18" s="2">
        <f t="shared" si="13"/>
        <v>31721.09</v>
      </c>
      <c r="H18" s="2">
        <f t="shared" si="13"/>
        <v>33217.379999999997</v>
      </c>
      <c r="I18" s="2">
        <f t="shared" si="2"/>
        <v>152919.63999999998</v>
      </c>
    </row>
    <row r="19" spans="1:10" x14ac:dyDescent="0.25">
      <c r="A19" s="13"/>
      <c r="B19" s="14" t="s">
        <v>10</v>
      </c>
      <c r="C19" s="25" t="s">
        <v>6</v>
      </c>
      <c r="D19" s="2">
        <f t="shared" ref="D19:G19" si="14">ROUND(D18*12,2)</f>
        <v>337560.48</v>
      </c>
      <c r="E19" s="2">
        <f t="shared" si="14"/>
        <v>337560.48</v>
      </c>
      <c r="F19" s="2">
        <f t="shared" si="14"/>
        <v>380653.08</v>
      </c>
      <c r="G19" s="2">
        <f t="shared" si="14"/>
        <v>380653.08</v>
      </c>
      <c r="H19" s="2">
        <f t="shared" ref="H19" si="15">ROUND(H18*12,2)</f>
        <v>398608.56</v>
      </c>
      <c r="I19" s="2">
        <f>D19+E19+F19+G19+H19</f>
        <v>1835035.6800000002</v>
      </c>
      <c r="J19" s="17"/>
    </row>
    <row r="20" spans="1:10" ht="39.75" customHeight="1" x14ac:dyDescent="0.25">
      <c r="A20" s="13"/>
      <c r="B20" s="42" t="s">
        <v>40</v>
      </c>
      <c r="C20" s="43"/>
      <c r="D20" s="2"/>
      <c r="E20" s="2"/>
      <c r="F20" s="2"/>
      <c r="G20" s="2"/>
      <c r="H20" s="2"/>
      <c r="I20" s="2"/>
    </row>
    <row r="21" spans="1:10" ht="39" customHeight="1" x14ac:dyDescent="0.25">
      <c r="A21" s="26">
        <v>1</v>
      </c>
      <c r="B21" s="19" t="s">
        <v>18</v>
      </c>
      <c r="C21" s="10" t="s">
        <v>17</v>
      </c>
      <c r="D21" s="12">
        <v>10</v>
      </c>
      <c r="E21" s="12">
        <v>10</v>
      </c>
      <c r="F21" s="12">
        <v>10</v>
      </c>
      <c r="G21" s="12">
        <v>10</v>
      </c>
      <c r="H21" s="12">
        <v>10</v>
      </c>
      <c r="I21" s="12">
        <f>SUM(D21:H21)</f>
        <v>50</v>
      </c>
    </row>
    <row r="22" spans="1:10" ht="87" customHeight="1" x14ac:dyDescent="0.25">
      <c r="A22" s="26">
        <v>2</v>
      </c>
      <c r="B22" s="19" t="s">
        <v>41</v>
      </c>
      <c r="C22" s="10" t="s">
        <v>17</v>
      </c>
      <c r="D22" s="12">
        <f>ROUND(D21*0.4,0)</f>
        <v>4</v>
      </c>
      <c r="E22" s="12">
        <f t="shared" ref="E22:G22" si="16">ROUND(E21*0.4,0)</f>
        <v>4</v>
      </c>
      <c r="F22" s="12">
        <f t="shared" si="16"/>
        <v>4</v>
      </c>
      <c r="G22" s="12">
        <f t="shared" si="16"/>
        <v>4</v>
      </c>
      <c r="H22" s="12">
        <f t="shared" ref="H22" si="17">ROUND(H21*0.4,0)</f>
        <v>4</v>
      </c>
      <c r="I22" s="12">
        <f t="shared" ref="I22:I36" si="18">SUM(D22:H22)</f>
        <v>20</v>
      </c>
    </row>
    <row r="23" spans="1:10" ht="64.5" customHeight="1" x14ac:dyDescent="0.25">
      <c r="A23" s="25">
        <v>3</v>
      </c>
      <c r="B23" s="3" t="s">
        <v>39</v>
      </c>
      <c r="C23" s="25" t="s">
        <v>4</v>
      </c>
      <c r="D23" s="2">
        <f>ROUND(D22/18,2)</f>
        <v>0.22</v>
      </c>
      <c r="E23" s="2">
        <f t="shared" ref="E23:G23" si="19">ROUND(E22/18,2)</f>
        <v>0.22</v>
      </c>
      <c r="F23" s="2">
        <f t="shared" si="19"/>
        <v>0.22</v>
      </c>
      <c r="G23" s="2">
        <f t="shared" si="19"/>
        <v>0.22</v>
      </c>
      <c r="H23" s="2">
        <f t="shared" ref="H23" si="20">ROUND(H22/18,2)</f>
        <v>0.22</v>
      </c>
      <c r="I23" s="2">
        <f t="shared" si="18"/>
        <v>1.1000000000000001</v>
      </c>
    </row>
    <row r="24" spans="1:10" ht="45" x14ac:dyDescent="0.25">
      <c r="A24" s="26">
        <v>4</v>
      </c>
      <c r="B24" s="3" t="s">
        <v>20</v>
      </c>
      <c r="C24" s="25" t="s">
        <v>6</v>
      </c>
      <c r="D24" s="2">
        <f>ROUND(13893*D23*1.04,2)</f>
        <v>3178.72</v>
      </c>
      <c r="E24" s="2">
        <f t="shared" ref="E24:H24" si="21">ROUND(13893*E23*1.04,2)</f>
        <v>3178.72</v>
      </c>
      <c r="F24" s="2">
        <f t="shared" si="21"/>
        <v>3178.72</v>
      </c>
      <c r="G24" s="2">
        <f t="shared" si="21"/>
        <v>3178.72</v>
      </c>
      <c r="H24" s="2">
        <f t="shared" si="21"/>
        <v>3178.72</v>
      </c>
      <c r="I24" s="2">
        <f t="shared" si="18"/>
        <v>15893.599999999999</v>
      </c>
    </row>
    <row r="25" spans="1:10" ht="54" customHeight="1" x14ac:dyDescent="0.25">
      <c r="A25" s="25">
        <v>5</v>
      </c>
      <c r="B25" s="3" t="s">
        <v>21</v>
      </c>
      <c r="C25" s="25" t="s">
        <v>6</v>
      </c>
      <c r="D25" s="2">
        <f>ROUND(D24*0.25,2)</f>
        <v>794.68</v>
      </c>
      <c r="E25" s="2">
        <f t="shared" ref="E25:G25" si="22">ROUND(E24*0.25,2)</f>
        <v>794.68</v>
      </c>
      <c r="F25" s="2">
        <f t="shared" si="22"/>
        <v>794.68</v>
      </c>
      <c r="G25" s="2">
        <f t="shared" si="22"/>
        <v>794.68</v>
      </c>
      <c r="H25" s="2">
        <f t="shared" ref="H25" si="23">ROUND(H24*0.25,2)</f>
        <v>794.68</v>
      </c>
      <c r="I25" s="2">
        <f t="shared" si="18"/>
        <v>3973.3999999999996</v>
      </c>
    </row>
    <row r="26" spans="1:10" ht="64.5" customHeight="1" x14ac:dyDescent="0.25">
      <c r="A26" s="26">
        <v>6</v>
      </c>
      <c r="B26" s="3" t="s">
        <v>25</v>
      </c>
      <c r="C26" s="25" t="s">
        <v>6</v>
      </c>
      <c r="D26" s="2">
        <f>ROUND((D24)*0.2,2)</f>
        <v>635.74</v>
      </c>
      <c r="E26" s="2">
        <f t="shared" ref="E26:G26" si="24">ROUND((E24)*0.2,2)</f>
        <v>635.74</v>
      </c>
      <c r="F26" s="2">
        <f t="shared" si="24"/>
        <v>635.74</v>
      </c>
      <c r="G26" s="2">
        <f t="shared" si="24"/>
        <v>635.74</v>
      </c>
      <c r="H26" s="2">
        <f t="shared" ref="H26" si="25">ROUND((H24)*0.2,2)</f>
        <v>635.74</v>
      </c>
      <c r="I26" s="2">
        <f t="shared" si="18"/>
        <v>3178.7</v>
      </c>
    </row>
    <row r="27" spans="1:10" ht="84" customHeight="1" x14ac:dyDescent="0.25">
      <c r="A27" s="26">
        <v>7</v>
      </c>
      <c r="B27" s="3" t="s">
        <v>43</v>
      </c>
      <c r="C27" s="25" t="s">
        <v>6</v>
      </c>
      <c r="D27" s="2">
        <f>ROUND(0.125*D24,2)</f>
        <v>397.34</v>
      </c>
      <c r="E27" s="2">
        <f t="shared" ref="E27:H27" si="26">ROUND(0.125*E24,2)</f>
        <v>397.34</v>
      </c>
      <c r="F27" s="2">
        <f t="shared" si="26"/>
        <v>397.34</v>
      </c>
      <c r="G27" s="2">
        <f t="shared" si="26"/>
        <v>397.34</v>
      </c>
      <c r="H27" s="2">
        <f t="shared" si="26"/>
        <v>397.34</v>
      </c>
      <c r="I27" s="2">
        <f t="shared" si="18"/>
        <v>1986.6999999999998</v>
      </c>
    </row>
    <row r="28" spans="1:10" ht="30" x14ac:dyDescent="0.25">
      <c r="A28" s="26">
        <v>8</v>
      </c>
      <c r="B28" s="3" t="s">
        <v>28</v>
      </c>
      <c r="C28" s="25" t="s">
        <v>6</v>
      </c>
      <c r="D28" s="2">
        <f>ROUND((D24+D25+D26+D27)*0.01,2)</f>
        <v>50.06</v>
      </c>
      <c r="E28" s="2">
        <f t="shared" ref="E28:H28" si="27">ROUND((E24+E25+E26+E27)*0.01,2)</f>
        <v>50.06</v>
      </c>
      <c r="F28" s="2">
        <f t="shared" si="27"/>
        <v>50.06</v>
      </c>
      <c r="G28" s="2">
        <f t="shared" si="27"/>
        <v>50.06</v>
      </c>
      <c r="H28" s="2">
        <f t="shared" si="27"/>
        <v>50.06</v>
      </c>
      <c r="I28" s="2">
        <f t="shared" si="18"/>
        <v>250.3</v>
      </c>
    </row>
    <row r="29" spans="1:10" x14ac:dyDescent="0.25">
      <c r="A29" s="25">
        <v>9</v>
      </c>
      <c r="B29" s="3" t="s">
        <v>11</v>
      </c>
      <c r="C29" s="25" t="s">
        <v>6</v>
      </c>
      <c r="D29" s="1">
        <f>ROUND((D24+D25+D26+D27+D28)*0.302,2)</f>
        <v>1527.08</v>
      </c>
      <c r="E29" s="1">
        <f t="shared" ref="E29:H29" si="28">ROUND((E24+E25+E26+E27+E28)*0.302,2)</f>
        <v>1527.08</v>
      </c>
      <c r="F29" s="1">
        <f t="shared" si="28"/>
        <v>1527.08</v>
      </c>
      <c r="G29" s="1">
        <f t="shared" si="28"/>
        <v>1527.08</v>
      </c>
      <c r="H29" s="1">
        <f t="shared" si="28"/>
        <v>1527.08</v>
      </c>
      <c r="I29" s="2">
        <f t="shared" si="18"/>
        <v>7635.4</v>
      </c>
    </row>
    <row r="30" spans="1:10" ht="30" x14ac:dyDescent="0.25">
      <c r="A30" s="26">
        <v>10</v>
      </c>
      <c r="B30" s="3" t="s">
        <v>19</v>
      </c>
      <c r="C30" s="25"/>
      <c r="D30" s="2"/>
      <c r="E30" s="2"/>
      <c r="F30" s="2"/>
      <c r="G30" s="2"/>
      <c r="H30" s="2"/>
      <c r="I30" s="2"/>
    </row>
    <row r="31" spans="1:10" x14ac:dyDescent="0.25">
      <c r="A31" s="13"/>
      <c r="B31" s="14" t="s">
        <v>9</v>
      </c>
      <c r="C31" s="25" t="s">
        <v>6</v>
      </c>
      <c r="D31" s="2">
        <f>D24+D25+D26+D27+D28+D29</f>
        <v>6583.62</v>
      </c>
      <c r="E31" s="2">
        <f t="shared" ref="E31:H31" si="29">E24+E25+E26+E27+E28+E29</f>
        <v>6583.62</v>
      </c>
      <c r="F31" s="2">
        <f t="shared" si="29"/>
        <v>6583.62</v>
      </c>
      <c r="G31" s="2">
        <f t="shared" si="29"/>
        <v>6583.62</v>
      </c>
      <c r="H31" s="2">
        <f t="shared" si="29"/>
        <v>6583.62</v>
      </c>
      <c r="I31" s="2">
        <f t="shared" si="18"/>
        <v>32918.1</v>
      </c>
    </row>
    <row r="32" spans="1:10" x14ac:dyDescent="0.25">
      <c r="A32" s="13"/>
      <c r="B32" s="14" t="s">
        <v>10</v>
      </c>
      <c r="C32" s="25" t="s">
        <v>6</v>
      </c>
      <c r="D32" s="2">
        <f t="shared" ref="D32:G32" si="30">ROUND(D31*12,2)</f>
        <v>79003.44</v>
      </c>
      <c r="E32" s="2">
        <f t="shared" si="30"/>
        <v>79003.44</v>
      </c>
      <c r="F32" s="2">
        <f t="shared" si="30"/>
        <v>79003.44</v>
      </c>
      <c r="G32" s="2">
        <f t="shared" si="30"/>
        <v>79003.44</v>
      </c>
      <c r="H32" s="2">
        <f t="shared" ref="H32" si="31">ROUND(H31*12,2)</f>
        <v>79003.44</v>
      </c>
      <c r="I32" s="2">
        <f t="shared" si="18"/>
        <v>395017.2</v>
      </c>
    </row>
    <row r="33" spans="1:10" ht="19.5" customHeight="1" x14ac:dyDescent="0.25">
      <c r="A33" s="13"/>
      <c r="B33" s="44" t="s">
        <v>12</v>
      </c>
      <c r="C33" s="45"/>
      <c r="D33" s="13"/>
      <c r="E33" s="13"/>
      <c r="F33" s="13"/>
      <c r="G33" s="13"/>
      <c r="H33" s="13"/>
      <c r="I33" s="2"/>
    </row>
    <row r="34" spans="1:10" x14ac:dyDescent="0.25">
      <c r="A34" s="13"/>
      <c r="B34" s="3" t="s">
        <v>36</v>
      </c>
      <c r="C34" s="25" t="s">
        <v>6</v>
      </c>
      <c r="D34" s="2">
        <f>ROUND((D19+D32)*0.179,2)</f>
        <v>74564.94</v>
      </c>
      <c r="E34" s="2">
        <f>ROUND((E19+E32)*0.179,2)</f>
        <v>74564.94</v>
      </c>
      <c r="F34" s="2">
        <f>ROUND((F19+F32)*0.179,2)</f>
        <v>82278.52</v>
      </c>
      <c r="G34" s="2">
        <f>ROUND((G19+G32)*0.179,2)</f>
        <v>82278.52</v>
      </c>
      <c r="H34" s="2">
        <f>ROUND((H19+H32)*0.179,2)</f>
        <v>85492.55</v>
      </c>
      <c r="I34" s="2">
        <f t="shared" si="18"/>
        <v>399179.47000000003</v>
      </c>
    </row>
    <row r="35" spans="1:10" ht="68.25" customHeight="1" x14ac:dyDescent="0.25">
      <c r="A35" s="13"/>
      <c r="B35" s="40" t="s">
        <v>15</v>
      </c>
      <c r="C35" s="41"/>
      <c r="D35" s="13"/>
      <c r="E35" s="13"/>
      <c r="F35" s="13"/>
      <c r="G35" s="13"/>
      <c r="H35" s="13"/>
      <c r="I35" s="12"/>
    </row>
    <row r="36" spans="1:10" ht="15.75" x14ac:dyDescent="0.25">
      <c r="A36" s="13"/>
      <c r="B36" s="18"/>
      <c r="C36" s="25" t="s">
        <v>6</v>
      </c>
      <c r="D36" s="2">
        <f>D19+D34+D32</f>
        <v>491128.86</v>
      </c>
      <c r="E36" s="2">
        <f t="shared" ref="E36:G36" si="32">E19+E34+E32</f>
        <v>491128.86</v>
      </c>
      <c r="F36" s="2">
        <f t="shared" si="32"/>
        <v>541935.04</v>
      </c>
      <c r="G36" s="2">
        <f t="shared" si="32"/>
        <v>541935.04</v>
      </c>
      <c r="H36" s="2">
        <f t="shared" ref="H36" si="33">H19+H34+H32</f>
        <v>563104.55000000005</v>
      </c>
      <c r="I36" s="2">
        <f t="shared" si="18"/>
        <v>2629232.35</v>
      </c>
    </row>
    <row r="37" spans="1:10" ht="20.25" customHeight="1" x14ac:dyDescent="0.25">
      <c r="A37" s="13"/>
      <c r="B37" s="36" t="s">
        <v>54</v>
      </c>
      <c r="C37" s="37" t="s">
        <v>49</v>
      </c>
      <c r="D37" s="12">
        <v>1</v>
      </c>
      <c r="E37" s="12">
        <v>1</v>
      </c>
      <c r="F37" s="12">
        <v>1</v>
      </c>
      <c r="G37" s="12">
        <v>1</v>
      </c>
      <c r="H37" s="12">
        <v>1</v>
      </c>
      <c r="I37" s="12">
        <v>1</v>
      </c>
    </row>
    <row r="38" spans="1:10" ht="108" customHeight="1" x14ac:dyDescent="0.25">
      <c r="A38" s="13"/>
      <c r="B38" s="36" t="s">
        <v>53</v>
      </c>
      <c r="C38" s="37" t="s">
        <v>6</v>
      </c>
      <c r="D38" s="12"/>
      <c r="E38" s="12"/>
      <c r="F38" s="12"/>
      <c r="G38" s="12"/>
      <c r="H38" s="12"/>
      <c r="I38" s="12">
        <f>ROUND(I36/I37/5,0)</f>
        <v>525846</v>
      </c>
    </row>
    <row r="39" spans="1:10" ht="97.5" customHeight="1" x14ac:dyDescent="0.25">
      <c r="A39" s="13"/>
      <c r="B39" s="36" t="s">
        <v>51</v>
      </c>
      <c r="C39" s="37" t="s">
        <v>6</v>
      </c>
      <c r="D39" s="2"/>
      <c r="E39" s="2"/>
      <c r="F39" s="2"/>
      <c r="G39" s="2"/>
      <c r="H39" s="2"/>
      <c r="I39" s="12">
        <v>49312</v>
      </c>
    </row>
    <row r="40" spans="1:10" ht="112.5" customHeight="1" x14ac:dyDescent="0.25">
      <c r="A40" s="13"/>
      <c r="B40" s="38" t="s">
        <v>48</v>
      </c>
      <c r="C40" s="39" t="s">
        <v>52</v>
      </c>
      <c r="D40" s="2"/>
      <c r="E40" s="2"/>
      <c r="F40" s="2"/>
      <c r="G40" s="2"/>
      <c r="H40" s="2"/>
      <c r="I40" s="15">
        <f>ROUND(I38/I39,3)</f>
        <v>10.664</v>
      </c>
    </row>
    <row r="41" spans="1:10" ht="144.75" customHeight="1" x14ac:dyDescent="0.25">
      <c r="A41" s="13"/>
      <c r="B41" s="56" t="s">
        <v>47</v>
      </c>
      <c r="C41" s="55" t="s">
        <v>52</v>
      </c>
      <c r="D41" s="2"/>
      <c r="E41" s="2"/>
      <c r="F41" s="2"/>
      <c r="G41" s="2"/>
      <c r="H41" s="2"/>
      <c r="I41" s="15">
        <v>0.316</v>
      </c>
    </row>
    <row r="42" spans="1:10" ht="153" customHeight="1" x14ac:dyDescent="0.25">
      <c r="A42" s="21"/>
      <c r="B42" s="53"/>
      <c r="C42" s="53"/>
      <c r="D42" s="20"/>
      <c r="E42" s="20"/>
      <c r="F42" s="20"/>
      <c r="G42" s="20"/>
      <c r="H42" s="20"/>
      <c r="I42" s="20"/>
    </row>
    <row r="43" spans="1:10" ht="53.25" customHeight="1" x14ac:dyDescent="0.25">
      <c r="A43" s="21"/>
      <c r="B43" s="53"/>
      <c r="C43" s="53"/>
      <c r="D43" s="54"/>
      <c r="E43" s="54"/>
      <c r="F43" s="54"/>
      <c r="G43" s="54"/>
      <c r="H43" s="54"/>
      <c r="I43" s="20"/>
    </row>
    <row r="44" spans="1:10" x14ac:dyDescent="0.25">
      <c r="D44" s="20"/>
      <c r="E44" s="20"/>
      <c r="F44" s="20"/>
      <c r="G44" s="20"/>
      <c r="H44" s="20"/>
      <c r="I44" s="20"/>
      <c r="J44" s="21"/>
    </row>
    <row r="45" spans="1:10" x14ac:dyDescent="0.25">
      <c r="D45" s="20"/>
      <c r="E45" s="20"/>
      <c r="F45" s="20"/>
      <c r="G45" s="20"/>
      <c r="H45" s="20"/>
      <c r="I45" s="20"/>
      <c r="J45" s="21"/>
    </row>
  </sheetData>
  <mergeCells count="12">
    <mergeCell ref="H1:I1"/>
    <mergeCell ref="B42:C42"/>
    <mergeCell ref="B43:C43"/>
    <mergeCell ref="A3:I3"/>
    <mergeCell ref="B20:C20"/>
    <mergeCell ref="B33:C33"/>
    <mergeCell ref="B35:C35"/>
    <mergeCell ref="A5:A6"/>
    <mergeCell ref="B5:B6"/>
    <mergeCell ref="C5:C6"/>
    <mergeCell ref="D5:G5"/>
    <mergeCell ref="B7:C7"/>
  </mergeCells>
  <printOptions horizontalCentered="1"/>
  <pageMargins left="0.19685039370078741" right="0" top="0.55118110236220474" bottom="0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5- дневная  с селом</vt:lpstr>
      <vt:lpstr>5- дневная  инклюзия</vt:lpstr>
      <vt:lpstr>5- дневная  надомники</vt:lpstr>
      <vt:lpstr>'5- дневная  инклюзия'!Заголовки_для_печати</vt:lpstr>
      <vt:lpstr>'5- дневная  с селом'!Заголовки_для_печати</vt:lpstr>
      <vt:lpstr>'5- дневная  инклюзия'!Область_печати</vt:lpstr>
      <vt:lpstr>'5- дневная  надомники'!Область_печати</vt:lpstr>
      <vt:lpstr>'5-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2023-05-17T07:05:55Z</dcterms:modified>
</cp:coreProperties>
</file>